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\PROGRAM 2025\AIOTRADE\"/>
    </mc:Choice>
  </mc:AlternateContent>
  <xr:revisionPtr revIDLastSave="0" documentId="8_{4663F9D5-F5F3-4656-AB61-A70F8A083A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raft" sheetId="12" r:id="rId1"/>
    <sheet name="High Risk" sheetId="13" r:id="rId2"/>
    <sheet name="Medium Risk" sheetId="14" r:id="rId3"/>
    <sheet name="Low Risk" sheetId="15" r:id="rId4"/>
    <sheet name="AVG + Grid" sheetId="18" r:id="rId5"/>
    <sheet name="Grid Only" sheetId="1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8" l="1"/>
  <c r="E13" i="18" s="1"/>
  <c r="E14" i="18" s="1"/>
  <c r="E15" i="18" s="1"/>
  <c r="E16" i="18" s="1"/>
  <c r="E17" i="18" s="1"/>
  <c r="E18" i="18" s="1"/>
  <c r="E19" i="18" s="1"/>
  <c r="E11" i="18"/>
  <c r="C11" i="18"/>
  <c r="C12" i="18" s="1"/>
  <c r="G10" i="18"/>
  <c r="I10" i="18" s="1"/>
  <c r="F10" i="18"/>
  <c r="F23" i="18"/>
  <c r="F22" i="18"/>
  <c r="C13" i="18" l="1"/>
  <c r="F12" i="18"/>
  <c r="H10" i="18"/>
  <c r="F11" i="18"/>
  <c r="G12" i="18" s="1"/>
  <c r="G11" i="18"/>
  <c r="C24" i="18"/>
  <c r="C6" i="18"/>
  <c r="C5" i="18"/>
  <c r="C4" i="18"/>
  <c r="E3" i="18"/>
  <c r="C3" i="18"/>
  <c r="C7" i="18" s="1"/>
  <c r="G2" i="18"/>
  <c r="H2" i="18" s="1"/>
  <c r="F2" i="18"/>
  <c r="D23" i="13"/>
  <c r="D22" i="13"/>
  <c r="D21" i="13"/>
  <c r="D20" i="13"/>
  <c r="D19" i="13"/>
  <c r="D18" i="13"/>
  <c r="D17" i="13"/>
  <c r="D16" i="13"/>
  <c r="D14" i="13"/>
  <c r="D15" i="13"/>
  <c r="D42" i="17"/>
  <c r="D6" i="17"/>
  <c r="H5" i="17"/>
  <c r="I5" i="17" s="1"/>
  <c r="K5" i="17" s="1"/>
  <c r="D51" i="17"/>
  <c r="D44" i="17"/>
  <c r="F6" i="17"/>
  <c r="G5" i="17"/>
  <c r="D10" i="15"/>
  <c r="D25" i="15"/>
  <c r="D18" i="15"/>
  <c r="D13" i="15"/>
  <c r="D9" i="15"/>
  <c r="D8" i="15"/>
  <c r="D7" i="15"/>
  <c r="F6" i="15"/>
  <c r="F7" i="15" s="1"/>
  <c r="D6" i="15"/>
  <c r="H5" i="15"/>
  <c r="I5" i="15" s="1"/>
  <c r="G5" i="15"/>
  <c r="D25" i="14"/>
  <c r="D18" i="14"/>
  <c r="D13" i="14"/>
  <c r="D9" i="14"/>
  <c r="D8" i="14"/>
  <c r="D7" i="14"/>
  <c r="F6" i="14"/>
  <c r="F7" i="14" s="1"/>
  <c r="F8" i="14" s="1"/>
  <c r="D6" i="14"/>
  <c r="H5" i="14"/>
  <c r="I5" i="14" s="1"/>
  <c r="G5" i="14"/>
  <c r="D34" i="13"/>
  <c r="D27" i="13"/>
  <c r="F6" i="13"/>
  <c r="D13" i="13"/>
  <c r="D9" i="13"/>
  <c r="D11" i="13" s="1"/>
  <c r="D24" i="13" s="1"/>
  <c r="D8" i="13"/>
  <c r="D7" i="13"/>
  <c r="D6" i="13"/>
  <c r="H5" i="13"/>
  <c r="I5" i="13" s="1"/>
  <c r="G5" i="13"/>
  <c r="N9" i="12"/>
  <c r="C11" i="12"/>
  <c r="D13" i="12"/>
  <c r="G13" i="12" s="1"/>
  <c r="C14" i="18" l="1"/>
  <c r="F13" i="18"/>
  <c r="G13" i="18" s="1"/>
  <c r="I11" i="18"/>
  <c r="H11" i="18"/>
  <c r="I12" i="18"/>
  <c r="H12" i="18"/>
  <c r="F3" i="18"/>
  <c r="G3" i="18" s="1"/>
  <c r="E4" i="18"/>
  <c r="F4" i="18" s="1"/>
  <c r="C8" i="18"/>
  <c r="D7" i="17"/>
  <c r="G6" i="17"/>
  <c r="H6" i="17" s="1"/>
  <c r="I6" i="17" s="1"/>
  <c r="K6" i="17" s="1"/>
  <c r="J5" i="17"/>
  <c r="F7" i="17"/>
  <c r="G6" i="14"/>
  <c r="K6" i="14" s="1"/>
  <c r="F8" i="15"/>
  <c r="G7" i="15"/>
  <c r="G6" i="15"/>
  <c r="H6" i="15" s="1"/>
  <c r="D11" i="15"/>
  <c r="D15" i="15" s="1"/>
  <c r="F9" i="14"/>
  <c r="G9" i="14" s="1"/>
  <c r="G8" i="14"/>
  <c r="G7" i="14"/>
  <c r="H7" i="14" s="1"/>
  <c r="D11" i="14"/>
  <c r="D15" i="14" s="1"/>
  <c r="G6" i="13"/>
  <c r="D10" i="12"/>
  <c r="G10" i="12" s="1"/>
  <c r="D9" i="12"/>
  <c r="G9" i="12" s="1"/>
  <c r="D8" i="12"/>
  <c r="G8" i="12" s="1"/>
  <c r="H7" i="12"/>
  <c r="D7" i="12"/>
  <c r="N5" i="12" s="1"/>
  <c r="J6" i="12"/>
  <c r="G6" i="12"/>
  <c r="I6" i="12" s="1"/>
  <c r="I13" i="18" l="1"/>
  <c r="H13" i="18"/>
  <c r="C15" i="18"/>
  <c r="F14" i="18"/>
  <c r="G14" i="18"/>
  <c r="J3" i="18"/>
  <c r="K3" i="18" s="1"/>
  <c r="G4" i="18"/>
  <c r="E5" i="18"/>
  <c r="J4" i="18"/>
  <c r="D8" i="17"/>
  <c r="J6" i="17"/>
  <c r="G7" i="17"/>
  <c r="F8" i="17"/>
  <c r="H8" i="14"/>
  <c r="K6" i="15"/>
  <c r="K7" i="15"/>
  <c r="I7" i="15" s="1"/>
  <c r="J8" i="15" s="1"/>
  <c r="H7" i="15"/>
  <c r="I6" i="14"/>
  <c r="J7" i="14" s="1"/>
  <c r="L6" i="14"/>
  <c r="H6" i="14"/>
  <c r="K7" i="14"/>
  <c r="L7" i="14" s="1"/>
  <c r="F9" i="15"/>
  <c r="F10" i="15" s="1"/>
  <c r="D16" i="15" s="1"/>
  <c r="G8" i="15"/>
  <c r="L6" i="15"/>
  <c r="I6" i="15"/>
  <c r="J7" i="15" s="1"/>
  <c r="G11" i="14"/>
  <c r="K8" i="14"/>
  <c r="K9" i="14"/>
  <c r="D16" i="14"/>
  <c r="F13" i="14"/>
  <c r="H9" i="14"/>
  <c r="D19" i="14" s="1"/>
  <c r="D21" i="14" s="1"/>
  <c r="F7" i="13"/>
  <c r="K6" i="13"/>
  <c r="H6" i="13"/>
  <c r="G7" i="12"/>
  <c r="H8" i="12"/>
  <c r="C16" i="18" l="1"/>
  <c r="F15" i="18"/>
  <c r="G15" i="18" s="1"/>
  <c r="I14" i="18"/>
  <c r="H14" i="18"/>
  <c r="H3" i="18"/>
  <c r="I4" i="18" s="1"/>
  <c r="E6" i="18"/>
  <c r="E7" i="18" s="1"/>
  <c r="F5" i="18"/>
  <c r="K4" i="18"/>
  <c r="H4" i="18"/>
  <c r="I5" i="18" s="1"/>
  <c r="D9" i="17"/>
  <c r="H7" i="17"/>
  <c r="I7" i="17" s="1"/>
  <c r="K7" i="17" s="1"/>
  <c r="F9" i="17"/>
  <c r="F10" i="17" s="1"/>
  <c r="G8" i="17"/>
  <c r="F13" i="15"/>
  <c r="G10" i="15"/>
  <c r="L7" i="15"/>
  <c r="I7" i="14"/>
  <c r="J8" i="14" s="1"/>
  <c r="H8" i="15"/>
  <c r="G9" i="15"/>
  <c r="K8" i="15"/>
  <c r="L8" i="14"/>
  <c r="I8" i="14"/>
  <c r="J9" i="14" s="1"/>
  <c r="L9" i="14"/>
  <c r="I9" i="14"/>
  <c r="D22" i="14"/>
  <c r="K14" i="14"/>
  <c r="H13" i="14"/>
  <c r="D26" i="14" s="1"/>
  <c r="D24" i="14"/>
  <c r="G13" i="14"/>
  <c r="F8" i="13"/>
  <c r="G7" i="13"/>
  <c r="L6" i="13"/>
  <c r="I6" i="13"/>
  <c r="J7" i="13" s="1"/>
  <c r="I7" i="12"/>
  <c r="I8" i="12"/>
  <c r="H9" i="12"/>
  <c r="I15" i="18" l="1"/>
  <c r="H15" i="18"/>
  <c r="C17" i="18"/>
  <c r="F16" i="18"/>
  <c r="G16" i="18" s="1"/>
  <c r="G5" i="18"/>
  <c r="J5" i="18"/>
  <c r="F6" i="18"/>
  <c r="J7" i="17"/>
  <c r="D10" i="17"/>
  <c r="H8" i="17"/>
  <c r="I8" i="17" s="1"/>
  <c r="K8" i="17" s="1"/>
  <c r="F11" i="17"/>
  <c r="G9" i="17"/>
  <c r="H10" i="15"/>
  <c r="D19" i="15" s="1"/>
  <c r="H9" i="15"/>
  <c r="K10" i="15"/>
  <c r="L8" i="15"/>
  <c r="I8" i="15"/>
  <c r="J9" i="15" s="1"/>
  <c r="D24" i="15"/>
  <c r="G13" i="15"/>
  <c r="H13" i="15"/>
  <c r="D26" i="15" s="1"/>
  <c r="G11" i="15"/>
  <c r="K9" i="15"/>
  <c r="H7" i="13"/>
  <c r="K7" i="13"/>
  <c r="F9" i="13"/>
  <c r="F13" i="13" s="1"/>
  <c r="G8" i="13"/>
  <c r="H8" i="13" s="1"/>
  <c r="J7" i="12"/>
  <c r="K7" i="12" s="1"/>
  <c r="J8" i="12"/>
  <c r="I9" i="12"/>
  <c r="H10" i="12"/>
  <c r="H13" i="12" s="1"/>
  <c r="D11" i="17" l="1"/>
  <c r="G10" i="17"/>
  <c r="H10" i="17" s="1"/>
  <c r="I10" i="17" s="1"/>
  <c r="K10" i="17" s="1"/>
  <c r="I16" i="18"/>
  <c r="H16" i="18"/>
  <c r="C18" i="18"/>
  <c r="F17" i="18"/>
  <c r="G17" i="18" s="1"/>
  <c r="J6" i="18"/>
  <c r="F7" i="18"/>
  <c r="G7" i="18" s="1"/>
  <c r="C25" i="18" s="1"/>
  <c r="C27" i="18" s="1"/>
  <c r="K5" i="18"/>
  <c r="H5" i="18"/>
  <c r="I6" i="18" s="1"/>
  <c r="G6" i="18"/>
  <c r="J8" i="17"/>
  <c r="D12" i="17"/>
  <c r="H9" i="17"/>
  <c r="I9" i="17" s="1"/>
  <c r="K9" i="17" s="1"/>
  <c r="F12" i="17"/>
  <c r="G11" i="17"/>
  <c r="D52" i="17"/>
  <c r="D50" i="17"/>
  <c r="D21" i="15"/>
  <c r="K14" i="15"/>
  <c r="I10" i="15"/>
  <c r="L10" i="15"/>
  <c r="D22" i="15"/>
  <c r="L9" i="15"/>
  <c r="I9" i="15"/>
  <c r="J10" i="15" s="1"/>
  <c r="D25" i="13"/>
  <c r="K8" i="13"/>
  <c r="I8" i="13" s="1"/>
  <c r="J9" i="13" s="1"/>
  <c r="L7" i="13"/>
  <c r="I7" i="13"/>
  <c r="J8" i="13" s="1"/>
  <c r="G9" i="13"/>
  <c r="H9" i="13" s="1"/>
  <c r="D28" i="13" s="1"/>
  <c r="D30" i="13" s="1"/>
  <c r="J13" i="12"/>
  <c r="I13" i="12"/>
  <c r="J9" i="12"/>
  <c r="K9" i="12" s="1"/>
  <c r="I10" i="12"/>
  <c r="J10" i="12" s="1"/>
  <c r="K8" i="12"/>
  <c r="H11" i="17" l="1"/>
  <c r="I11" i="17" s="1"/>
  <c r="K11" i="17" s="1"/>
  <c r="I17" i="18"/>
  <c r="H17" i="18"/>
  <c r="C19" i="18"/>
  <c r="F18" i="18"/>
  <c r="G18" i="18" s="1"/>
  <c r="C31" i="18"/>
  <c r="F8" i="18"/>
  <c r="C28" i="18" s="1"/>
  <c r="J7" i="18"/>
  <c r="C30" i="18"/>
  <c r="C32" i="18"/>
  <c r="K6" i="18"/>
  <c r="H6" i="18"/>
  <c r="I7" i="18" s="1"/>
  <c r="J10" i="17"/>
  <c r="J9" i="17"/>
  <c r="D13" i="17"/>
  <c r="F13" i="17"/>
  <c r="G12" i="17"/>
  <c r="H12" i="17" s="1"/>
  <c r="I12" i="17" s="1"/>
  <c r="K12" i="17" s="1"/>
  <c r="D45" i="17"/>
  <c r="D47" i="17" s="1"/>
  <c r="D33" i="13"/>
  <c r="G13" i="13"/>
  <c r="H13" i="13"/>
  <c r="D35" i="13" s="1"/>
  <c r="L8" i="13"/>
  <c r="K9" i="13"/>
  <c r="I9" i="13" s="1"/>
  <c r="K10" i="12"/>
  <c r="J11" i="17" l="1"/>
  <c r="I18" i="18"/>
  <c r="H18" i="18"/>
  <c r="F19" i="18"/>
  <c r="G19" i="18" s="1"/>
  <c r="K7" i="18"/>
  <c r="H7" i="18"/>
  <c r="J12" i="17"/>
  <c r="D14" i="17"/>
  <c r="F14" i="17"/>
  <c r="G13" i="17"/>
  <c r="H13" i="17" s="1"/>
  <c r="I13" i="17" s="1"/>
  <c r="K13" i="17" s="1"/>
  <c r="L9" i="13"/>
  <c r="J11" i="12"/>
  <c r="I19" i="18" l="1"/>
  <c r="H19" i="18"/>
  <c r="C20" i="18"/>
  <c r="C21" i="18" s="1"/>
  <c r="J13" i="17"/>
  <c r="D15" i="17"/>
  <c r="G14" i="17"/>
  <c r="H14" i="17" s="1"/>
  <c r="I14" i="17" s="1"/>
  <c r="K14" i="17" s="1"/>
  <c r="F15" i="17"/>
  <c r="K11" i="12"/>
  <c r="N6" i="12" s="1"/>
  <c r="N10" i="12"/>
  <c r="N12" i="12" s="1"/>
  <c r="I11" i="12"/>
  <c r="G11" i="13"/>
  <c r="J14" i="17" l="1"/>
  <c r="D16" i="17"/>
  <c r="G15" i="17"/>
  <c r="F16" i="17"/>
  <c r="K23" i="13"/>
  <c r="D31" i="13"/>
  <c r="D17" i="17" l="1"/>
  <c r="H15" i="17"/>
  <c r="I15" i="17" s="1"/>
  <c r="K15" i="17" s="1"/>
  <c r="G16" i="17"/>
  <c r="F17" i="17"/>
  <c r="J15" i="17" l="1"/>
  <c r="D18" i="17"/>
  <c r="H16" i="17"/>
  <c r="I16" i="17" s="1"/>
  <c r="K16" i="17" s="1"/>
  <c r="G17" i="17"/>
  <c r="F18" i="17"/>
  <c r="J16" i="17" l="1"/>
  <c r="D19" i="17"/>
  <c r="H17" i="17"/>
  <c r="I17" i="17" s="1"/>
  <c r="K17" i="17" s="1"/>
  <c r="G18" i="17"/>
  <c r="F19" i="17"/>
  <c r="J17" i="17" l="1"/>
  <c r="F20" i="17"/>
  <c r="F21" i="17" s="1"/>
  <c r="F22" i="17" s="1"/>
  <c r="F23" i="17" s="1"/>
  <c r="F24" i="17" s="1"/>
  <c r="F25" i="17" s="1"/>
  <c r="F26" i="17" s="1"/>
  <c r="F27" i="17" s="1"/>
  <c r="F28" i="17" s="1"/>
  <c r="F29" i="17" s="1"/>
  <c r="F30" i="17" s="1"/>
  <c r="F31" i="17" s="1"/>
  <c r="F32" i="17" s="1"/>
  <c r="F33" i="17" s="1"/>
  <c r="D20" i="17"/>
  <c r="H18" i="17"/>
  <c r="I18" i="17" s="1"/>
  <c r="K18" i="17" s="1"/>
  <c r="G19" i="17"/>
  <c r="F39" i="17" l="1"/>
  <c r="F34" i="17"/>
  <c r="F35" i="17" s="1"/>
  <c r="F36" i="17" s="1"/>
  <c r="F37" i="17" s="1"/>
  <c r="F38" i="17" s="1"/>
  <c r="J18" i="17"/>
  <c r="H19" i="17"/>
  <c r="I19" i="17" s="1"/>
  <c r="K19" i="17" s="1"/>
  <c r="D21" i="17"/>
  <c r="G20" i="17"/>
  <c r="J19" i="17" l="1"/>
  <c r="H20" i="17"/>
  <c r="I20" i="17" s="1"/>
  <c r="K20" i="17" s="1"/>
  <c r="D22" i="17"/>
  <c r="G21" i="17"/>
  <c r="J20" i="17" l="1"/>
  <c r="H21" i="17"/>
  <c r="I21" i="17" s="1"/>
  <c r="K21" i="17" s="1"/>
  <c r="D23" i="17"/>
  <c r="G22" i="17"/>
  <c r="J21" i="17" l="1"/>
  <c r="H22" i="17"/>
  <c r="I22" i="17" s="1"/>
  <c r="K22" i="17" s="1"/>
  <c r="D24" i="17"/>
  <c r="G23" i="17"/>
  <c r="H23" i="17" s="1"/>
  <c r="I23" i="17" s="1"/>
  <c r="K23" i="17" s="1"/>
  <c r="J23" i="17" l="1"/>
  <c r="J22" i="17"/>
  <c r="D25" i="17"/>
  <c r="G24" i="17"/>
  <c r="H24" i="17" s="1"/>
  <c r="I24" i="17" s="1"/>
  <c r="K24" i="17" s="1"/>
  <c r="J24" i="17" l="1"/>
  <c r="D26" i="17"/>
  <c r="G25" i="17"/>
  <c r="H25" i="17" s="1"/>
  <c r="I25" i="17" s="1"/>
  <c r="K25" i="17" s="1"/>
  <c r="J25" i="17" l="1"/>
  <c r="D27" i="17"/>
  <c r="G26" i="17"/>
  <c r="H26" i="17" s="1"/>
  <c r="I26" i="17" s="1"/>
  <c r="K26" i="17" s="1"/>
  <c r="J26" i="17" l="1"/>
  <c r="D28" i="17"/>
  <c r="G27" i="17"/>
  <c r="H27" i="17" s="1"/>
  <c r="I27" i="17" s="1"/>
  <c r="K27" i="17" s="1"/>
  <c r="J27" i="17" l="1"/>
  <c r="D29" i="17"/>
  <c r="G28" i="17"/>
  <c r="H28" i="17" s="1"/>
  <c r="I28" i="17" s="1"/>
  <c r="K28" i="17" s="1"/>
  <c r="J28" i="17" l="1"/>
  <c r="D30" i="17"/>
  <c r="G29" i="17"/>
  <c r="H29" i="17" l="1"/>
  <c r="I29" i="17" s="1"/>
  <c r="K29" i="17" s="1"/>
  <c r="D31" i="17"/>
  <c r="G30" i="17"/>
  <c r="H30" i="17" s="1"/>
  <c r="I30" i="17" s="1"/>
  <c r="K30" i="17" s="1"/>
  <c r="J30" i="17" l="1"/>
  <c r="J29" i="17"/>
  <c r="D32" i="17"/>
  <c r="G31" i="17"/>
  <c r="H31" i="17" s="1"/>
  <c r="I31" i="17" s="1"/>
  <c r="K31" i="17" s="1"/>
  <c r="J31" i="17" l="1"/>
  <c r="D33" i="17"/>
  <c r="D34" i="17" s="1"/>
  <c r="G32" i="17"/>
  <c r="H32" i="17" s="1"/>
  <c r="I32" i="17" s="1"/>
  <c r="K32" i="17" s="1"/>
  <c r="D35" i="17" l="1"/>
  <c r="G34" i="17"/>
  <c r="J32" i="17"/>
  <c r="D39" i="17"/>
  <c r="G33" i="17"/>
  <c r="H33" i="17" s="1"/>
  <c r="I33" i="17" s="1"/>
  <c r="K33" i="17" s="1"/>
  <c r="H34" i="17" l="1"/>
  <c r="D36" i="17"/>
  <c r="G35" i="17"/>
  <c r="H35" i="17" s="1"/>
  <c r="J33" i="17"/>
  <c r="G39" i="17"/>
  <c r="J35" i="17" l="1"/>
  <c r="I35" i="17"/>
  <c r="K35" i="17" s="1"/>
  <c r="D37" i="17"/>
  <c r="G36" i="17"/>
  <c r="H36" i="17" s="1"/>
  <c r="I34" i="17"/>
  <c r="K34" i="17" s="1"/>
  <c r="J34" i="17"/>
  <c r="D48" i="17"/>
  <c r="I36" i="17" l="1"/>
  <c r="K36" i="17" s="1"/>
  <c r="J36" i="17"/>
  <c r="D38" i="17"/>
  <c r="D41" i="17" s="1"/>
  <c r="G37" i="17"/>
  <c r="H37" i="17" s="1"/>
  <c r="I37" i="17" l="1"/>
  <c r="K37" i="17" s="1"/>
  <c r="J37" i="17"/>
  <c r="G38" i="17"/>
  <c r="H38" i="17" s="1"/>
  <c r="H39" i="17" l="1"/>
  <c r="I39" i="17" s="1"/>
  <c r="K39" i="17" s="1"/>
  <c r="I38" i="17"/>
  <c r="K38" i="17" s="1"/>
  <c r="J38" i="17"/>
  <c r="J39" i="17" l="1"/>
</calcChain>
</file>

<file path=xl/sharedStrings.xml><?xml version="1.0" encoding="utf-8"?>
<sst xmlns="http://schemas.openxmlformats.org/spreadsheetml/2006/main" count="196" uniqueCount="51">
  <si>
    <t>OP</t>
  </si>
  <si>
    <t>Change (%)</t>
  </si>
  <si>
    <t>BUY IN (USDT)</t>
  </si>
  <si>
    <t>KELIPATAN</t>
  </si>
  <si>
    <t>LAYER</t>
  </si>
  <si>
    <t>AVG DOWN CALTULATOR</t>
  </si>
  <si>
    <t>PRICE</t>
  </si>
  <si>
    <t>AVG PRICE</t>
  </si>
  <si>
    <t>QNTY</t>
  </si>
  <si>
    <t>error check</t>
  </si>
  <si>
    <t>Floating loss %</t>
  </si>
  <si>
    <t>BUY IN</t>
  </si>
  <si>
    <t>GRID</t>
  </si>
  <si>
    <t>MONEY MANAGEMENT</t>
  </si>
  <si>
    <t>AVG</t>
  </si>
  <si>
    <t>BITCOIN</t>
  </si>
  <si>
    <t>Total Modal (USDT)</t>
  </si>
  <si>
    <t>KETERANGAN:</t>
  </si>
  <si>
    <t xml:space="preserve">Averaging </t>
  </si>
  <si>
    <t>Grid</t>
  </si>
  <si>
    <t>Ketahanan (%)</t>
  </si>
  <si>
    <t>Harga OP (USDT)</t>
  </si>
  <si>
    <t>Harga Rata-Rata</t>
  </si>
  <si>
    <t xml:space="preserve">TP Indicator </t>
  </si>
  <si>
    <t>Min. Harga TP</t>
  </si>
  <si>
    <t>Buy In</t>
  </si>
  <si>
    <t>Qty</t>
  </si>
  <si>
    <t>CL</t>
  </si>
  <si>
    <t>Cek</t>
  </si>
  <si>
    <t>Quantity</t>
  </si>
  <si>
    <t>TP Indicator/CB</t>
  </si>
  <si>
    <t>(TP Callback)</t>
  </si>
  <si>
    <t>Min. Harga TP (AVG)</t>
  </si>
  <si>
    <t xml:space="preserve">Harga </t>
  </si>
  <si>
    <t>Real Penurunan</t>
  </si>
  <si>
    <t>Harga</t>
  </si>
  <si>
    <t>Floating</t>
  </si>
  <si>
    <t>Drop Down Sett</t>
  </si>
  <si>
    <t>Cuttloss</t>
  </si>
  <si>
    <t>TP Indicator</t>
  </si>
  <si>
    <t>Min Harga TP</t>
  </si>
  <si>
    <t>Penurunan</t>
  </si>
  <si>
    <t>Target TP</t>
  </si>
  <si>
    <t>Jumlah Koin</t>
  </si>
  <si>
    <t>Jumlah Modal AVG</t>
  </si>
  <si>
    <t>Harga TP</t>
  </si>
  <si>
    <t>Simulasi</t>
  </si>
  <si>
    <t>Ket.</t>
  </si>
  <si>
    <t>Ketahanan AVG</t>
  </si>
  <si>
    <t>Kedalaman Grid</t>
  </si>
  <si>
    <t>Dropdown Sett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</si>
</sst>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0.0000"/>
    <numFmt numFmtId="166" formatCode="&quot;$&quot;#,##0.00"/>
    <numFmt numFmtId="167" formatCode="0.0%"/>
    <numFmt numFmtId="168" formatCode="&quot;$&quot;#,##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6">
    <xf numFmtId="0" fontId="0" fillId="0" borderId="0" xfId="0"/>
    <xf numFmtId="165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3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left" vertical="center"/>
    </xf>
    <xf numFmtId="10" fontId="0" fillId="0" borderId="1" xfId="0" applyNumberFormat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1" fontId="0" fillId="0" borderId="0" xfId="0" applyNumberFormat="1" applyAlignment="1">
      <alignment horizontal="center" vertical="top"/>
    </xf>
    <xf numFmtId="2" fontId="0" fillId="3" borderId="1" xfId="0" applyNumberForma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2" fontId="1" fillId="0" borderId="0" xfId="0" applyNumberFormat="1" applyFont="1"/>
    <xf numFmtId="0" fontId="1" fillId="0" borderId="0" xfId="0" applyFont="1"/>
    <xf numFmtId="10" fontId="1" fillId="0" borderId="0" xfId="0" applyNumberFormat="1" applyFont="1"/>
    <xf numFmtId="0" fontId="0" fillId="0" borderId="0" xfId="0" applyAlignment="1">
      <alignment horizontal="center" vertical="center" wrapText="1"/>
    </xf>
    <xf numFmtId="10" fontId="0" fillId="0" borderId="0" xfId="0" applyNumberFormat="1" applyAlignment="1">
      <alignment horizontal="center" vertical="center" wrapText="1"/>
    </xf>
    <xf numFmtId="16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168" fontId="0" fillId="0" borderId="0" xfId="0" applyNumberFormat="1" applyAlignment="1">
      <alignment horizontal="left" vertical="center"/>
    </xf>
    <xf numFmtId="10" fontId="0" fillId="0" borderId="0" xfId="1" applyNumberFormat="1" applyFont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166" fontId="0" fillId="3" borderId="1" xfId="0" applyNumberForma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167" fontId="0" fillId="3" borderId="1" xfId="0" applyNumberForma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166" fontId="0" fillId="5" borderId="1" xfId="0" applyNumberForma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10" fontId="0" fillId="5" borderId="0" xfId="0" applyNumberFormat="1" applyFill="1" applyAlignment="1">
      <alignment horizontal="center" vertical="center" wrapText="1"/>
    </xf>
    <xf numFmtId="166" fontId="0" fillId="5" borderId="0" xfId="0" applyNumberForma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5" fontId="1" fillId="5" borderId="0" xfId="0" applyNumberFormat="1" applyFont="1" applyFill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10" fontId="0" fillId="3" borderId="1" xfId="0" applyNumberFormat="1" applyFill="1" applyBorder="1" applyAlignment="1">
      <alignment vertical="center"/>
    </xf>
    <xf numFmtId="166" fontId="1" fillId="0" borderId="1" xfId="0" applyNumberFormat="1" applyFont="1" applyBorder="1" applyAlignment="1">
      <alignment vertical="center"/>
    </xf>
    <xf numFmtId="10" fontId="0" fillId="0" borderId="1" xfId="0" applyNumberFormat="1" applyBorder="1" applyAlignment="1">
      <alignment vertical="center"/>
    </xf>
    <xf numFmtId="0" fontId="0" fillId="6" borderId="8" xfId="0" applyFill="1" applyBorder="1" applyAlignment="1">
      <alignment vertical="center"/>
    </xf>
    <xf numFmtId="166" fontId="0" fillId="6" borderId="9" xfId="0" applyNumberFormat="1" applyFill="1" applyBorder="1" applyAlignment="1">
      <alignment vertical="center"/>
    </xf>
    <xf numFmtId="10" fontId="0" fillId="6" borderId="9" xfId="1" applyNumberFormat="1" applyFont="1" applyFill="1" applyBorder="1" applyAlignment="1">
      <alignment horizontal="right" vertical="center"/>
    </xf>
    <xf numFmtId="165" fontId="0" fillId="6" borderId="3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 wrapText="1"/>
    </xf>
    <xf numFmtId="0" fontId="0" fillId="0" borderId="8" xfId="0" applyBorder="1" applyAlignment="1">
      <alignment horizontal="right" vertical="center"/>
    </xf>
    <xf numFmtId="166" fontId="0" fillId="0" borderId="9" xfId="0" applyNumberFormat="1" applyBorder="1" applyAlignment="1">
      <alignment horizontal="right" vertical="center"/>
    </xf>
    <xf numFmtId="10" fontId="0" fillId="0" borderId="9" xfId="1" applyNumberFormat="1" applyFont="1" applyBorder="1" applyAlignment="1">
      <alignment horizontal="right" vertical="center" wrapText="1"/>
    </xf>
    <xf numFmtId="166" fontId="0" fillId="0" borderId="3" xfId="0" applyNumberFormat="1" applyBorder="1" applyAlignment="1">
      <alignment horizontal="right" vertical="center" wrapText="1"/>
    </xf>
    <xf numFmtId="168" fontId="0" fillId="0" borderId="1" xfId="0" applyNumberFormat="1" applyBorder="1" applyAlignment="1">
      <alignment horizontal="center" vertical="center" wrapText="1"/>
    </xf>
    <xf numFmtId="10" fontId="0" fillId="0" borderId="1" xfId="1" applyNumberFormat="1" applyFont="1" applyBorder="1" applyAlignment="1">
      <alignment horizontal="center" vertical="center" wrapText="1"/>
    </xf>
    <xf numFmtId="10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0" fontId="0" fillId="6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66" fontId="0" fillId="6" borderId="1" xfId="0" applyNumberFormat="1" applyFill="1" applyBorder="1" applyAlignment="1">
      <alignment horizontal="center" vertical="center" wrapText="1"/>
    </xf>
    <xf numFmtId="165" fontId="0" fillId="6" borderId="1" xfId="0" applyNumberFormat="1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10" fontId="0" fillId="3" borderId="4" xfId="0" applyNumberFormat="1" applyFill="1" applyBorder="1" applyAlignment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3" xfId="0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5" fontId="1" fillId="5" borderId="1" xfId="0" applyNumberFormat="1" applyFont="1" applyFill="1" applyBorder="1" applyAlignment="1">
      <alignment horizontal="center" vertical="center" wrapText="1"/>
    </xf>
    <xf numFmtId="10" fontId="0" fillId="5" borderId="1" xfId="0" applyNumberForma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7" fontId="0" fillId="0" borderId="0" xfId="0" applyNumberFormat="1" applyAlignment="1">
      <alignment horizontal="right" vertical="center"/>
    </xf>
    <xf numFmtId="10" fontId="0" fillId="0" borderId="0" xfId="0" applyNumberFormat="1" applyAlignment="1">
      <alignment horizontal="right" vertical="center"/>
    </xf>
    <xf numFmtId="0" fontId="0" fillId="3" borderId="0" xfId="0" applyFill="1" applyAlignment="1">
      <alignment horizontal="center" vertical="center" wrapText="1"/>
    </xf>
    <xf numFmtId="10" fontId="0" fillId="3" borderId="1" xfId="0" applyNumberForma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0" fontId="4" fillId="4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3" borderId="1" xfId="0" applyFill="1" applyBorder="1"/>
    <xf numFmtId="0" fontId="0" fillId="3" borderId="4" xfId="0" applyFill="1" applyBorder="1"/>
    <xf numFmtId="0" fontId="0" fillId="6" borderId="8" xfId="0" applyFill="1" applyBorder="1"/>
    <xf numFmtId="0" fontId="0" fillId="6" borderId="11" xfId="0" applyFill="1" applyBorder="1"/>
    <xf numFmtId="0" fontId="0" fillId="6" borderId="9" xfId="0" applyFill="1" applyBorder="1"/>
    <xf numFmtId="0" fontId="0" fillId="6" borderId="12" xfId="0" applyFill="1" applyBorder="1"/>
    <xf numFmtId="0" fontId="0" fillId="5" borderId="5" xfId="0" applyFill="1" applyBorder="1" applyAlignment="1">
      <alignment horizontal="left" vertical="center"/>
    </xf>
    <xf numFmtId="0" fontId="0" fillId="6" borderId="3" xfId="0" applyFill="1" applyBorder="1" applyAlignment="1">
      <alignment vertical="center"/>
    </xf>
    <xf numFmtId="0" fontId="0" fillId="6" borderId="13" xfId="0" applyFill="1" applyBorder="1" applyAlignment="1">
      <alignment vertical="center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66" fontId="1" fillId="0" borderId="1" xfId="0" applyNumberFormat="1" applyFon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0" fontId="0" fillId="6" borderId="1" xfId="0" applyFill="1" applyBorder="1" applyAlignment="1">
      <alignment horizontal="right" vertical="center"/>
    </xf>
    <xf numFmtId="166" fontId="0" fillId="6" borderId="1" xfId="0" applyNumberFormat="1" applyFill="1" applyBorder="1" applyAlignment="1">
      <alignment horizontal="right" vertical="center"/>
    </xf>
    <xf numFmtId="10" fontId="0" fillId="0" borderId="1" xfId="1" applyNumberFormat="1" applyFont="1" applyBorder="1" applyAlignment="1">
      <alignment horizontal="right" vertical="center" wrapText="1"/>
    </xf>
    <xf numFmtId="166" fontId="0" fillId="0" borderId="1" xfId="0" applyNumberFormat="1" applyBorder="1" applyAlignment="1">
      <alignment horizontal="right" vertical="center" wrapText="1"/>
    </xf>
    <xf numFmtId="10" fontId="0" fillId="6" borderId="1" xfId="1" applyNumberFormat="1" applyFont="1" applyFill="1" applyBorder="1" applyAlignment="1">
      <alignment horizontal="right" vertical="center"/>
    </xf>
    <xf numFmtId="165" fontId="0" fillId="6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66" fontId="0" fillId="0" borderId="1" xfId="0" applyNumberFormat="1" applyBorder="1" applyAlignment="1">
      <alignment horizontal="right" vertical="center"/>
    </xf>
    <xf numFmtId="0" fontId="0" fillId="5" borderId="1" xfId="0" applyFill="1" applyBorder="1" applyAlignment="1">
      <alignment horizontal="left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33CCCC"/>
      <color rgb="FF00CCFF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EB7EA-A63B-40F7-8C74-BC705CB9A276}">
  <dimension ref="A2:N26"/>
  <sheetViews>
    <sheetView tabSelected="1" topLeftCell="A4" zoomScale="115" zoomScaleNormal="115" workbookViewId="0">
      <selection activeCell="F10" sqref="F10"/>
    </sheetView>
  </sheetViews>
  <sheetFormatPr defaultRowHeight="15" x14ac:dyDescent="0.25"/>
  <cols>
    <col min="5" max="5" width="10.42578125" customWidth="1"/>
    <col min="6" max="6" width="6.5703125" customWidth="1"/>
    <col min="7" max="7" width="8.5703125" customWidth="1"/>
    <col min="8" max="8" width="11" bestFit="1" customWidth="1"/>
    <col min="10" max="10" width="11.28515625" customWidth="1"/>
    <col min="11" max="11" width="9.28515625" customWidth="1"/>
    <col min="12" max="12" width="2.42578125" customWidth="1"/>
    <col min="13" max="13" width="18.42578125" customWidth="1"/>
    <col min="14" max="14" width="10.85546875" customWidth="1"/>
  </cols>
  <sheetData>
    <row r="2" spans="1:14" x14ac:dyDescent="0.25">
      <c r="I2" s="11"/>
    </row>
    <row r="3" spans="1:14" ht="15.75" x14ac:dyDescent="0.25">
      <c r="D3" s="5"/>
      <c r="E3" s="5"/>
      <c r="F3" s="5"/>
      <c r="G3" s="7" t="s">
        <v>15</v>
      </c>
      <c r="H3" s="7"/>
      <c r="I3" s="7"/>
      <c r="J3" s="7"/>
      <c r="K3" s="7"/>
    </row>
    <row r="4" spans="1:14" ht="26.25" x14ac:dyDescent="0.25">
      <c r="B4" s="13" t="s">
        <v>13</v>
      </c>
      <c r="C4" s="8"/>
      <c r="D4" s="8"/>
      <c r="E4" s="8"/>
      <c r="F4" s="8"/>
      <c r="G4" s="93" t="s">
        <v>5</v>
      </c>
      <c r="H4" s="94"/>
      <c r="I4" s="94"/>
      <c r="J4" s="94"/>
      <c r="K4" s="95"/>
      <c r="M4" s="96" t="s">
        <v>17</v>
      </c>
      <c r="N4" s="96"/>
    </row>
    <row r="5" spans="1:14" ht="30" x14ac:dyDescent="0.25">
      <c r="B5" s="2" t="s">
        <v>4</v>
      </c>
      <c r="C5" s="10" t="s">
        <v>1</v>
      </c>
      <c r="D5" s="10" t="s">
        <v>2</v>
      </c>
      <c r="E5" s="2" t="s">
        <v>3</v>
      </c>
      <c r="F5" s="11"/>
      <c r="G5" s="3" t="s">
        <v>11</v>
      </c>
      <c r="H5" s="4" t="s">
        <v>6</v>
      </c>
      <c r="I5" s="4" t="s">
        <v>8</v>
      </c>
      <c r="J5" s="3" t="s">
        <v>7</v>
      </c>
      <c r="K5" s="10" t="s">
        <v>10</v>
      </c>
      <c r="M5" s="25" t="s">
        <v>16</v>
      </c>
      <c r="N5" s="26">
        <f>SUM(D6:D13)</f>
        <v>200</v>
      </c>
    </row>
    <row r="6" spans="1:14" x14ac:dyDescent="0.25">
      <c r="A6" s="97" t="s">
        <v>14</v>
      </c>
      <c r="B6" s="6" t="s">
        <v>0</v>
      </c>
      <c r="C6" s="6"/>
      <c r="D6" s="6">
        <v>20</v>
      </c>
      <c r="E6" s="6">
        <v>1</v>
      </c>
      <c r="F6" s="9"/>
      <c r="G6" s="6">
        <f t="shared" ref="G6:G10" si="0">D6</f>
        <v>20</v>
      </c>
      <c r="H6" s="23">
        <v>100</v>
      </c>
      <c r="I6" s="1">
        <f>G6/H6</f>
        <v>0.2</v>
      </c>
      <c r="J6" s="12">
        <f>H6</f>
        <v>100</v>
      </c>
      <c r="K6" s="1"/>
      <c r="M6" t="s">
        <v>20</v>
      </c>
      <c r="N6" s="27">
        <f>K11</f>
        <v>19.874698051633725</v>
      </c>
    </row>
    <row r="7" spans="1:14" x14ac:dyDescent="0.25">
      <c r="A7" s="97"/>
      <c r="B7" s="6">
        <v>1</v>
      </c>
      <c r="C7" s="6">
        <v>1</v>
      </c>
      <c r="D7" s="6">
        <f>SUM(D6*E7)</f>
        <v>20</v>
      </c>
      <c r="E7" s="6">
        <v>1</v>
      </c>
      <c r="F7" s="9"/>
      <c r="G7" s="6">
        <f t="shared" si="0"/>
        <v>20</v>
      </c>
      <c r="H7" s="12">
        <f>H6-(C7%*H6)</f>
        <v>99</v>
      </c>
      <c r="I7" s="1">
        <f t="shared" ref="I7:I10" si="1">G7/H7</f>
        <v>0.20202020202020202</v>
      </c>
      <c r="J7" s="12">
        <f>SUM(G6:G7)/SUM(I6:I7)</f>
        <v>99.497487437185924</v>
      </c>
      <c r="K7" s="14">
        <f>(H7-J7)/(J7)</f>
        <v>-4.9999999999999472E-3</v>
      </c>
      <c r="M7" t="s">
        <v>18</v>
      </c>
      <c r="N7" s="28">
        <v>4</v>
      </c>
    </row>
    <row r="8" spans="1:14" x14ac:dyDescent="0.25">
      <c r="A8" s="97"/>
      <c r="B8" s="6">
        <v>2</v>
      </c>
      <c r="C8" s="6">
        <v>3.5</v>
      </c>
      <c r="D8" s="6">
        <f>SUM(D6*E8)</f>
        <v>20</v>
      </c>
      <c r="E8" s="6">
        <v>1</v>
      </c>
      <c r="F8" s="9"/>
      <c r="G8" s="6">
        <f t="shared" si="0"/>
        <v>20</v>
      </c>
      <c r="H8" s="12">
        <f>H7-(C8%*H6)</f>
        <v>95.5</v>
      </c>
      <c r="I8" s="1">
        <f t="shared" si="1"/>
        <v>0.20942408376963351</v>
      </c>
      <c r="J8" s="12">
        <f>SUM($G$6:G8)/SUM($I$6:I8)</f>
        <v>98.128319119860222</v>
      </c>
      <c r="K8" s="14">
        <f t="shared" ref="K8:K10" si="2">(H8-J8)/(J8)</f>
        <v>-2.6784511784511716E-2</v>
      </c>
      <c r="M8" t="s">
        <v>19</v>
      </c>
      <c r="N8" s="28">
        <v>1</v>
      </c>
    </row>
    <row r="9" spans="1:14" x14ac:dyDescent="0.25">
      <c r="A9" s="97"/>
      <c r="B9" s="6">
        <v>3</v>
      </c>
      <c r="C9" s="6">
        <v>7.7</v>
      </c>
      <c r="D9" s="6">
        <f>SUM(D6*E9)</f>
        <v>40</v>
      </c>
      <c r="E9" s="6">
        <v>2</v>
      </c>
      <c r="F9" s="9"/>
      <c r="G9" s="6">
        <f t="shared" si="0"/>
        <v>40</v>
      </c>
      <c r="H9" s="12">
        <f>H8-(C9%*H6)</f>
        <v>87.8</v>
      </c>
      <c r="I9" s="1">
        <f t="shared" si="1"/>
        <v>0.45558086560364464</v>
      </c>
      <c r="J9" s="12">
        <f>SUM($G$6:G9)/SUM($I$6:I9)</f>
        <v>93.718503138754627</v>
      </c>
      <c r="K9" s="14">
        <f t="shared" si="2"/>
        <v>-6.3151917076524469E-2</v>
      </c>
      <c r="M9" t="s">
        <v>21</v>
      </c>
      <c r="N9" s="27">
        <f>H6</f>
        <v>100</v>
      </c>
    </row>
    <row r="10" spans="1:14" x14ac:dyDescent="0.25">
      <c r="A10" s="97"/>
      <c r="B10" s="6">
        <v>4</v>
      </c>
      <c r="C10" s="6">
        <v>12.5</v>
      </c>
      <c r="D10" s="6">
        <f>SUM(D6*E10)</f>
        <v>80</v>
      </c>
      <c r="E10" s="6">
        <v>4</v>
      </c>
      <c r="F10" s="9"/>
      <c r="G10" s="6">
        <f t="shared" si="0"/>
        <v>80</v>
      </c>
      <c r="H10" s="12">
        <f>H9-(C10%*H6)</f>
        <v>75.3</v>
      </c>
      <c r="I10" s="1">
        <f t="shared" si="1"/>
        <v>1.0624169986719787</v>
      </c>
      <c r="J10" s="12">
        <f>SUM($G$6:G10)/SUM($I$6:I10)</f>
        <v>84.529180562367856</v>
      </c>
      <c r="K10" s="14">
        <f t="shared" si="2"/>
        <v>-0.1091833672226164</v>
      </c>
      <c r="M10" t="s">
        <v>22</v>
      </c>
      <c r="N10" s="27">
        <f>J11</f>
        <v>95.174698051633726</v>
      </c>
    </row>
    <row r="11" spans="1:14" x14ac:dyDescent="0.25">
      <c r="A11" s="97"/>
      <c r="B11" s="17"/>
      <c r="C11" s="18">
        <f>SUM(C6:C10)</f>
        <v>24.7</v>
      </c>
      <c r="D11" s="18"/>
      <c r="E11" s="6"/>
      <c r="F11" s="9"/>
      <c r="G11" s="18"/>
      <c r="H11" s="1"/>
      <c r="I11" s="15">
        <f>SUM(I6:I10)</f>
        <v>2.1294421500654588</v>
      </c>
      <c r="J11" s="23">
        <f>AVERAGE(J6:J10)</f>
        <v>95.174698051633726</v>
      </c>
      <c r="K11" s="24">
        <f>C11-(((H6-J11)/H6)*100)</f>
        <v>19.874698051633725</v>
      </c>
      <c r="M11" t="s">
        <v>23</v>
      </c>
      <c r="N11" s="29">
        <v>1.4999999999999999E-2</v>
      </c>
    </row>
    <row r="12" spans="1:14" ht="22.5" customHeight="1" x14ac:dyDescent="0.25">
      <c r="B12" s="20"/>
      <c r="C12" s="20"/>
      <c r="D12" s="20"/>
      <c r="E12" s="20"/>
      <c r="F12" s="20"/>
      <c r="G12" s="20"/>
      <c r="H12" s="20"/>
      <c r="I12" s="20"/>
      <c r="J12" s="21" t="s">
        <v>9</v>
      </c>
      <c r="K12" s="22">
        <v>0</v>
      </c>
      <c r="M12" t="s">
        <v>24</v>
      </c>
      <c r="N12" s="28">
        <f>SUM(N10)+(N10*N11)</f>
        <v>96.602318522408225</v>
      </c>
    </row>
    <row r="13" spans="1:14" x14ac:dyDescent="0.25">
      <c r="A13" s="9" t="s">
        <v>12</v>
      </c>
      <c r="B13" s="6">
        <v>1</v>
      </c>
      <c r="C13" s="6">
        <v>2</v>
      </c>
      <c r="D13" s="6">
        <f>SUM(D6*E13)</f>
        <v>20</v>
      </c>
      <c r="E13" s="6">
        <v>1</v>
      </c>
      <c r="F13" s="9"/>
      <c r="G13" s="6">
        <f>D13</f>
        <v>20</v>
      </c>
      <c r="H13" s="12">
        <f>H10-(C13%*H10)</f>
        <v>73.793999999999997</v>
      </c>
      <c r="I13" s="6">
        <f>SUM(G13/H13)</f>
        <v>0.27102474455917824</v>
      </c>
      <c r="J13" s="12">
        <f>H13</f>
        <v>73.793999999999997</v>
      </c>
      <c r="K13" s="6"/>
      <c r="N13" s="9"/>
    </row>
    <row r="14" spans="1:14" ht="18.75" customHeight="1" x14ac:dyDescent="0.25">
      <c r="A14" s="9"/>
      <c r="B14" s="9"/>
      <c r="C14" s="9"/>
      <c r="D14" s="19"/>
      <c r="E14" s="9"/>
      <c r="F14" s="9"/>
      <c r="G14" s="9"/>
      <c r="H14" s="16"/>
      <c r="I14" s="9"/>
      <c r="J14" s="16"/>
      <c r="K14" s="9"/>
      <c r="N14" s="9"/>
    </row>
    <row r="20" spans="3:9" x14ac:dyDescent="0.25">
      <c r="G20" s="9"/>
      <c r="H20" s="9"/>
      <c r="I20" s="9"/>
    </row>
    <row r="21" spans="3:9" x14ac:dyDescent="0.25">
      <c r="C21" s="9"/>
      <c r="G21" s="9"/>
      <c r="H21" s="9"/>
      <c r="I21" s="9"/>
    </row>
    <row r="22" spans="3:9" x14ac:dyDescent="0.25">
      <c r="G22" s="9"/>
      <c r="H22" s="9"/>
      <c r="I22" s="9"/>
    </row>
    <row r="23" spans="3:9" x14ac:dyDescent="0.25">
      <c r="G23" s="9"/>
      <c r="H23" s="9"/>
      <c r="I23" s="9"/>
    </row>
    <row r="24" spans="3:9" x14ac:dyDescent="0.25">
      <c r="G24" s="9"/>
      <c r="H24" s="9"/>
      <c r="I24" s="9"/>
    </row>
    <row r="25" spans="3:9" x14ac:dyDescent="0.25">
      <c r="G25" s="9"/>
      <c r="H25" s="9"/>
      <c r="I25" s="9"/>
    </row>
    <row r="26" spans="3:9" x14ac:dyDescent="0.25">
      <c r="G26" s="9"/>
      <c r="H26" s="9"/>
      <c r="I26" s="9"/>
    </row>
  </sheetData>
  <mergeCells count="3">
    <mergeCell ref="G4:K4"/>
    <mergeCell ref="M4:N4"/>
    <mergeCell ref="A6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6553E-5703-4F0D-80F6-4B845E098617}">
  <dimension ref="B4:L38"/>
  <sheetViews>
    <sheetView zoomScale="115" zoomScaleNormal="115" workbookViewId="0">
      <selection activeCell="N10" sqref="N10"/>
    </sheetView>
  </sheetViews>
  <sheetFormatPr defaultRowHeight="15" x14ac:dyDescent="0.25"/>
  <cols>
    <col min="1" max="1" width="9.140625" style="30"/>
    <col min="2" max="2" width="5" style="30" customWidth="1"/>
    <col min="3" max="3" width="13.85546875" style="30" customWidth="1"/>
    <col min="4" max="4" width="12.42578125" style="30" customWidth="1"/>
    <col min="5" max="5" width="9.140625" style="30"/>
    <col min="6" max="6" width="18" style="30" customWidth="1"/>
    <col min="7" max="7" width="12.5703125" style="30" bestFit="1" customWidth="1"/>
    <col min="8" max="8" width="12.7109375" style="30" customWidth="1"/>
    <col min="9" max="9" width="10.140625" style="30" customWidth="1"/>
    <col min="10" max="10" width="10.85546875" style="30" customWidth="1"/>
    <col min="11" max="11" width="10.7109375" style="30" customWidth="1"/>
    <col min="12" max="12" width="12" style="30" customWidth="1"/>
    <col min="13" max="16384" width="9.140625" style="30"/>
  </cols>
  <sheetData>
    <row r="4" spans="2:12" ht="30" x14ac:dyDescent="0.25">
      <c r="B4" s="40"/>
      <c r="C4" s="40" t="s">
        <v>34</v>
      </c>
      <c r="D4" s="40" t="s">
        <v>25</v>
      </c>
      <c r="E4" s="40" t="s">
        <v>14</v>
      </c>
      <c r="F4" s="40" t="s">
        <v>35</v>
      </c>
      <c r="G4" s="40" t="s">
        <v>26</v>
      </c>
      <c r="H4" s="41" t="s">
        <v>22</v>
      </c>
      <c r="I4" s="40" t="s">
        <v>36</v>
      </c>
      <c r="J4" s="41" t="s">
        <v>37</v>
      </c>
      <c r="K4" s="40" t="s">
        <v>27</v>
      </c>
      <c r="L4" s="40" t="s">
        <v>38</v>
      </c>
    </row>
    <row r="5" spans="2:12" x14ac:dyDescent="0.25">
      <c r="B5" s="40" t="s">
        <v>0</v>
      </c>
      <c r="C5" s="42"/>
      <c r="D5" s="40">
        <v>20</v>
      </c>
      <c r="E5" s="40">
        <v>1</v>
      </c>
      <c r="F5" s="43">
        <v>100000</v>
      </c>
      <c r="G5" s="44">
        <f>D5/F5</f>
        <v>2.0000000000000001E-4</v>
      </c>
      <c r="H5" s="45">
        <f>F5</f>
        <v>100000</v>
      </c>
      <c r="I5" s="46">
        <f>(H5-F5)*100%</f>
        <v>0</v>
      </c>
      <c r="J5" s="47"/>
      <c r="K5" s="40"/>
      <c r="L5" s="40"/>
    </row>
    <row r="6" spans="2:12" x14ac:dyDescent="0.25">
      <c r="B6" s="40">
        <v>1</v>
      </c>
      <c r="C6" s="42">
        <v>0.01</v>
      </c>
      <c r="D6" s="40">
        <f>E6*D5</f>
        <v>20</v>
      </c>
      <c r="E6" s="40">
        <v>1</v>
      </c>
      <c r="F6" s="45">
        <f>(F5)-(F5*C6)</f>
        <v>99000</v>
      </c>
      <c r="G6" s="44">
        <f>D6/F6</f>
        <v>2.0202020202020202E-4</v>
      </c>
      <c r="H6" s="45">
        <f>SUM(D5:D6)/SUM(G5:G6)</f>
        <v>99497.487437185933</v>
      </c>
      <c r="I6" s="46">
        <f>(SUM(D5:D6)-(K6))/SUM(D5:D6)</f>
        <v>5.0000000000000712E-3</v>
      </c>
      <c r="J6" s="72">
        <v>0.01</v>
      </c>
      <c r="K6" s="45">
        <f>SUM(G5:G6)*(F6)</f>
        <v>39.799999999999997</v>
      </c>
      <c r="L6" s="45">
        <f>(K6)-SUM(D5:D6)</f>
        <v>-0.20000000000000284</v>
      </c>
    </row>
    <row r="7" spans="2:12" x14ac:dyDescent="0.25">
      <c r="B7" s="40">
        <v>2</v>
      </c>
      <c r="C7" s="42">
        <v>0.01</v>
      </c>
      <c r="D7" s="40">
        <f>E7*D5</f>
        <v>40</v>
      </c>
      <c r="E7" s="40">
        <v>2</v>
      </c>
      <c r="F7" s="45">
        <f>(F6)-(F6*C7)</f>
        <v>98010</v>
      </c>
      <c r="G7" s="44">
        <f>D7/F7</f>
        <v>4.0812162024283236E-4</v>
      </c>
      <c r="H7" s="45">
        <f>SUM(D5:D7)/SUM(G5:G7)</f>
        <v>98748.142364172192</v>
      </c>
      <c r="I7" s="46">
        <f>(SUM(D5:D7)-(K7))/SUM(D5:D7)</f>
        <v>7.4749999999999869E-3</v>
      </c>
      <c r="J7" s="72">
        <f>I6+C7</f>
        <v>1.5000000000000072E-2</v>
      </c>
      <c r="K7" s="45">
        <f>SUM(G5:G7)*(F7)</f>
        <v>79.402000000000001</v>
      </c>
      <c r="L7" s="45">
        <f>(K7)-SUM(D5:D7)</f>
        <v>-0.59799999999999898</v>
      </c>
    </row>
    <row r="8" spans="2:12" x14ac:dyDescent="0.25">
      <c r="B8" s="40">
        <v>3</v>
      </c>
      <c r="C8" s="42">
        <v>0.05</v>
      </c>
      <c r="D8" s="40">
        <f>E8*D5</f>
        <v>120</v>
      </c>
      <c r="E8" s="40">
        <v>6</v>
      </c>
      <c r="F8" s="45">
        <f>(F7)-(F7*C8)</f>
        <v>93109.5</v>
      </c>
      <c r="G8" s="44">
        <f t="shared" ref="G8:G9" si="0">D8/F8</f>
        <v>1.2888051165563126E-3</v>
      </c>
      <c r="H8" s="45">
        <f>SUM(D5:D8)/SUM(G5:G8)</f>
        <v>95285.877075339304</v>
      </c>
      <c r="I8" s="46">
        <f>(SUM(D5:D8)-(K8))/SUM(D5:D8)</f>
        <v>2.2840500000000076E-2</v>
      </c>
      <c r="J8" s="72">
        <f>I7+C8</f>
        <v>5.7474999999999991E-2</v>
      </c>
      <c r="K8" s="45">
        <f>SUM(G5:G8)*(F8)</f>
        <v>195.43189999999998</v>
      </c>
      <c r="L8" s="45">
        <f>(K8)-SUM(D5:D8)</f>
        <v>-4.5681000000000154</v>
      </c>
    </row>
    <row r="9" spans="2:12" x14ac:dyDescent="0.25">
      <c r="B9" s="40">
        <v>4</v>
      </c>
      <c r="C9" s="42">
        <v>0.12</v>
      </c>
      <c r="D9" s="40">
        <f>E9*D5</f>
        <v>200</v>
      </c>
      <c r="E9" s="40">
        <v>10</v>
      </c>
      <c r="F9" s="43">
        <f>(F8)-(F8*C9)</f>
        <v>81936.36</v>
      </c>
      <c r="G9" s="44">
        <f t="shared" si="0"/>
        <v>2.4409187813566528E-3</v>
      </c>
      <c r="H9" s="43">
        <f>SUM(D5:D9)/SUM(G5:G9)</f>
        <v>88108.332857142959</v>
      </c>
      <c r="I9" s="46">
        <f>(SUM(D5:D9)-(K9))/SUM(D5:D9)</f>
        <v>7.0049820000000124E-2</v>
      </c>
      <c r="J9" s="72">
        <f>I8+C9</f>
        <v>0.14284050000000006</v>
      </c>
      <c r="K9" s="45">
        <f>SUM(G5:G9)*(F9)</f>
        <v>371.98007199999995</v>
      </c>
      <c r="L9" s="45">
        <f>(K9)-SUM(D5:D9)</f>
        <v>-28.01992800000005</v>
      </c>
    </row>
    <row r="10" spans="2:12" x14ac:dyDescent="0.25">
      <c r="B10" s="40"/>
      <c r="C10" s="42"/>
      <c r="D10" s="40"/>
      <c r="E10" s="40"/>
      <c r="F10" s="45"/>
      <c r="G10" s="48"/>
      <c r="H10" s="45"/>
      <c r="I10" s="46"/>
      <c r="J10" s="46"/>
      <c r="K10" s="40"/>
      <c r="L10" s="40"/>
    </row>
    <row r="11" spans="2:12" x14ac:dyDescent="0.25">
      <c r="B11" s="108" t="s">
        <v>44</v>
      </c>
      <c r="C11" s="108"/>
      <c r="D11" s="54">
        <f>SUM(D5:D10)</f>
        <v>400</v>
      </c>
      <c r="E11" s="51"/>
      <c r="F11" s="49" t="s">
        <v>43</v>
      </c>
      <c r="G11" s="56">
        <f>SUM(G5:G10)</f>
        <v>4.5398657201759993E-3</v>
      </c>
      <c r="H11" s="53"/>
      <c r="I11" s="52"/>
      <c r="J11" s="52"/>
      <c r="K11" s="53"/>
      <c r="L11" s="51"/>
    </row>
    <row r="12" spans="2:12" ht="30" x14ac:dyDescent="0.25">
      <c r="B12" s="40"/>
      <c r="C12" s="40" t="s">
        <v>41</v>
      </c>
      <c r="D12" s="40" t="s">
        <v>25</v>
      </c>
      <c r="E12" s="40" t="s">
        <v>14</v>
      </c>
      <c r="F12" s="40" t="s">
        <v>35</v>
      </c>
      <c r="G12" s="40" t="s">
        <v>26</v>
      </c>
      <c r="H12" s="50" t="s">
        <v>45</v>
      </c>
      <c r="I12" s="40" t="s">
        <v>42</v>
      </c>
      <c r="J12" s="40" t="s">
        <v>37</v>
      </c>
      <c r="K12" s="40" t="s">
        <v>27</v>
      </c>
      <c r="L12" s="40" t="s">
        <v>38</v>
      </c>
    </row>
    <row r="13" spans="2:12" x14ac:dyDescent="0.25">
      <c r="B13" s="40">
        <v>1</v>
      </c>
      <c r="C13" s="46">
        <v>0.02</v>
      </c>
      <c r="D13" s="40">
        <f>SUM(D5*E13)</f>
        <v>20</v>
      </c>
      <c r="E13" s="40">
        <v>1</v>
      </c>
      <c r="F13" s="45">
        <f>(F9)</f>
        <v>81936.36</v>
      </c>
      <c r="G13" s="70">
        <f>SUM(D13/F13)</f>
        <v>2.4409187813566528E-4</v>
      </c>
      <c r="H13" s="45">
        <f>SUM(F13)+(F13*I13)</f>
        <v>82919.596319999997</v>
      </c>
      <c r="I13" s="71">
        <v>1.2E-2</v>
      </c>
      <c r="J13" s="46">
        <v>0.02</v>
      </c>
      <c r="K13" s="40"/>
      <c r="L13" s="40"/>
    </row>
    <row r="14" spans="2:12" x14ac:dyDescent="0.25">
      <c r="B14" s="40">
        <v>2</v>
      </c>
      <c r="C14" s="46"/>
      <c r="D14" s="40">
        <f>SUM(D5*E14)</f>
        <v>20</v>
      </c>
      <c r="E14" s="40">
        <v>1</v>
      </c>
      <c r="F14" s="45"/>
      <c r="G14" s="70"/>
      <c r="H14" s="45"/>
      <c r="I14" s="71"/>
      <c r="J14" s="46"/>
      <c r="K14" s="40"/>
      <c r="L14" s="40"/>
    </row>
    <row r="15" spans="2:12" x14ac:dyDescent="0.25">
      <c r="B15" s="40">
        <v>3</v>
      </c>
      <c r="C15" s="46"/>
      <c r="D15" s="40">
        <f>SUM(D5*E15)</f>
        <v>20</v>
      </c>
      <c r="E15" s="40">
        <v>1</v>
      </c>
      <c r="F15" s="45"/>
      <c r="G15" s="70"/>
      <c r="H15" s="45"/>
      <c r="I15" s="71"/>
      <c r="J15" s="46"/>
      <c r="K15" s="40"/>
      <c r="L15" s="40"/>
    </row>
    <row r="16" spans="2:12" x14ac:dyDescent="0.25">
      <c r="B16" s="40">
        <v>4</v>
      </c>
      <c r="C16" s="46"/>
      <c r="D16" s="40">
        <f>SUM(D5*E16)</f>
        <v>20</v>
      </c>
      <c r="E16" s="40">
        <v>1</v>
      </c>
      <c r="F16" s="45"/>
      <c r="G16" s="70"/>
      <c r="H16" s="45"/>
      <c r="I16" s="71"/>
      <c r="J16" s="46"/>
      <c r="K16" s="40"/>
      <c r="L16" s="40"/>
    </row>
    <row r="17" spans="2:12" x14ac:dyDescent="0.25">
      <c r="B17" s="40">
        <v>5</v>
      </c>
      <c r="C17" s="46"/>
      <c r="D17" s="40">
        <f>SUM(D5*E17)</f>
        <v>20</v>
      </c>
      <c r="E17" s="40">
        <v>1</v>
      </c>
      <c r="F17" s="45"/>
      <c r="G17" s="70"/>
      <c r="H17" s="45"/>
      <c r="I17" s="71"/>
      <c r="J17" s="46"/>
      <c r="K17" s="40"/>
      <c r="L17" s="40"/>
    </row>
    <row r="18" spans="2:12" x14ac:dyDescent="0.25">
      <c r="B18" s="40">
        <v>6</v>
      </c>
      <c r="C18" s="46"/>
      <c r="D18" s="40">
        <f>SUM(D5*E18)</f>
        <v>20</v>
      </c>
      <c r="E18" s="40">
        <v>1</v>
      </c>
      <c r="F18" s="45"/>
      <c r="G18" s="70"/>
      <c r="H18" s="45"/>
      <c r="I18" s="71"/>
      <c r="J18" s="46"/>
      <c r="K18" s="40"/>
      <c r="L18" s="40"/>
    </row>
    <row r="19" spans="2:12" x14ac:dyDescent="0.25">
      <c r="B19" s="40">
        <v>7</v>
      </c>
      <c r="C19" s="46"/>
      <c r="D19" s="40">
        <f>SUM(D5*E19)</f>
        <v>20</v>
      </c>
      <c r="E19" s="40">
        <v>1</v>
      </c>
      <c r="F19" s="45"/>
      <c r="G19" s="70"/>
      <c r="H19" s="45"/>
      <c r="I19" s="71"/>
      <c r="J19" s="46"/>
      <c r="K19" s="40"/>
      <c r="L19" s="40"/>
    </row>
    <row r="20" spans="2:12" x14ac:dyDescent="0.25">
      <c r="B20" s="40">
        <v>8</v>
      </c>
      <c r="C20" s="46"/>
      <c r="D20" s="40">
        <f>SUM(D5*E20)</f>
        <v>20</v>
      </c>
      <c r="E20" s="40">
        <v>1</v>
      </c>
      <c r="F20" s="45"/>
      <c r="G20" s="70"/>
      <c r="H20" s="45"/>
      <c r="I20" s="71"/>
      <c r="J20" s="46"/>
      <c r="K20" s="40"/>
      <c r="L20" s="40"/>
    </row>
    <row r="21" spans="2:12" x14ac:dyDescent="0.25">
      <c r="B21" s="40">
        <v>9</v>
      </c>
      <c r="C21" s="46"/>
      <c r="D21" s="40">
        <f>SUM(D5*E21)</f>
        <v>20</v>
      </c>
      <c r="E21" s="40">
        <v>1</v>
      </c>
      <c r="F21" s="45"/>
      <c r="G21" s="70"/>
      <c r="H21" s="45"/>
      <c r="I21" s="71"/>
      <c r="J21" s="46"/>
      <c r="K21" s="40"/>
      <c r="L21" s="40"/>
    </row>
    <row r="22" spans="2:12" x14ac:dyDescent="0.25">
      <c r="B22" s="40">
        <v>10</v>
      </c>
      <c r="C22" s="46"/>
      <c r="D22" s="40">
        <f>SUM(D5*E22)</f>
        <v>20</v>
      </c>
      <c r="E22" s="40">
        <v>1</v>
      </c>
      <c r="F22" s="45"/>
      <c r="G22" s="70"/>
      <c r="H22" s="45"/>
      <c r="I22" s="71"/>
      <c r="J22" s="46"/>
      <c r="K22" s="40"/>
      <c r="L22" s="40"/>
    </row>
    <row r="23" spans="2:12" x14ac:dyDescent="0.25">
      <c r="C23" s="31"/>
      <c r="D23" s="30">
        <f>SUM(D13:D22)</f>
        <v>200</v>
      </c>
      <c r="I23" s="31"/>
      <c r="J23" s="31" t="s">
        <v>28</v>
      </c>
      <c r="K23" s="32">
        <f>SUM(G11*H9)</f>
        <v>400</v>
      </c>
    </row>
    <row r="24" spans="2:12" s="33" customFormat="1" x14ac:dyDescent="0.25">
      <c r="B24" s="57" t="s">
        <v>16</v>
      </c>
      <c r="C24" s="79"/>
      <c r="D24" s="115">
        <f>SUM(D11+D23)</f>
        <v>600</v>
      </c>
      <c r="E24" s="115"/>
      <c r="G24" s="35"/>
      <c r="H24" s="36"/>
      <c r="I24" s="34"/>
      <c r="J24" s="34"/>
      <c r="K24" s="36"/>
    </row>
    <row r="25" spans="2:12" s="33" customFormat="1" x14ac:dyDescent="0.25">
      <c r="B25" s="102" t="s">
        <v>20</v>
      </c>
      <c r="C25" s="103"/>
      <c r="D25" s="116">
        <f>SUM(F5-F9)/(F5)</f>
        <v>0.1806364</v>
      </c>
      <c r="E25" s="116"/>
      <c r="I25" s="34"/>
      <c r="J25" s="34"/>
    </row>
    <row r="26" spans="2:12" s="33" customFormat="1" x14ac:dyDescent="0.25">
      <c r="B26" s="104" t="s">
        <v>18</v>
      </c>
      <c r="C26" s="105"/>
      <c r="D26" s="117">
        <v>4</v>
      </c>
      <c r="E26" s="117"/>
      <c r="I26" s="34"/>
      <c r="J26" s="34"/>
    </row>
    <row r="27" spans="2:12" s="33" customFormat="1" x14ac:dyDescent="0.25">
      <c r="B27" s="106" t="s">
        <v>21</v>
      </c>
      <c r="C27" s="107"/>
      <c r="D27" s="118">
        <f>F5</f>
        <v>100000</v>
      </c>
      <c r="E27" s="118"/>
      <c r="I27" s="34"/>
      <c r="J27" s="34"/>
    </row>
    <row r="28" spans="2:12" s="33" customFormat="1" x14ac:dyDescent="0.25">
      <c r="B28" s="106" t="s">
        <v>22</v>
      </c>
      <c r="C28" s="107"/>
      <c r="D28" s="118">
        <f>H9</f>
        <v>88108.332857142959</v>
      </c>
      <c r="E28" s="118"/>
      <c r="I28" s="34"/>
      <c r="J28" s="34"/>
    </row>
    <row r="29" spans="2:12" s="33" customFormat="1" x14ac:dyDescent="0.25">
      <c r="B29" s="106" t="s">
        <v>30</v>
      </c>
      <c r="C29" s="107"/>
      <c r="D29" s="121">
        <v>1.4999999999999999E-2</v>
      </c>
      <c r="E29" s="121"/>
      <c r="I29" s="34"/>
      <c r="J29" s="34"/>
    </row>
    <row r="30" spans="2:12" s="33" customFormat="1" x14ac:dyDescent="0.25">
      <c r="B30" s="106" t="s">
        <v>32</v>
      </c>
      <c r="C30" s="107"/>
      <c r="D30" s="118">
        <f>SUM(D28)+(D28*D29)</f>
        <v>89429.957850000108</v>
      </c>
      <c r="E30" s="118"/>
      <c r="F30" s="38"/>
    </row>
    <row r="31" spans="2:12" s="33" customFormat="1" x14ac:dyDescent="0.25">
      <c r="B31" s="109" t="s">
        <v>29</v>
      </c>
      <c r="C31" s="110"/>
      <c r="D31" s="122">
        <f>G11</f>
        <v>4.5398657201759993E-3</v>
      </c>
      <c r="E31" s="122"/>
      <c r="F31" s="34"/>
    </row>
    <row r="32" spans="2:12" s="33" customFormat="1" x14ac:dyDescent="0.25">
      <c r="B32" s="111" t="s">
        <v>19</v>
      </c>
      <c r="C32" s="112"/>
      <c r="D32" s="123">
        <v>10</v>
      </c>
      <c r="E32" s="123"/>
    </row>
    <row r="33" spans="2:5" s="33" customFormat="1" x14ac:dyDescent="0.25">
      <c r="B33" s="113" t="s">
        <v>33</v>
      </c>
      <c r="C33" s="114"/>
      <c r="D33" s="124">
        <f>F13</f>
        <v>81936.36</v>
      </c>
      <c r="E33" s="124"/>
    </row>
    <row r="34" spans="2:5" s="37" customFormat="1" x14ac:dyDescent="0.25">
      <c r="B34" s="98" t="s">
        <v>39</v>
      </c>
      <c r="C34" s="99"/>
      <c r="D34" s="119">
        <f>I13</f>
        <v>1.2E-2</v>
      </c>
      <c r="E34" s="119"/>
    </row>
    <row r="35" spans="2:5" s="37" customFormat="1" x14ac:dyDescent="0.25">
      <c r="B35" s="100" t="s">
        <v>40</v>
      </c>
      <c r="C35" s="101"/>
      <c r="D35" s="120">
        <f>H13</f>
        <v>82919.596319999997</v>
      </c>
      <c r="E35" s="120"/>
    </row>
    <row r="36" spans="2:5" s="37" customFormat="1" x14ac:dyDescent="0.25">
      <c r="D36" s="80"/>
      <c r="E36" s="80"/>
    </row>
    <row r="37" spans="2:5" s="37" customFormat="1" x14ac:dyDescent="0.25">
      <c r="D37" s="65"/>
    </row>
    <row r="38" spans="2:5" x14ac:dyDescent="0.25">
      <c r="D38" s="65"/>
    </row>
  </sheetData>
  <mergeCells count="24">
    <mergeCell ref="D34:E34"/>
    <mergeCell ref="D35:E35"/>
    <mergeCell ref="D29:E29"/>
    <mergeCell ref="D30:E30"/>
    <mergeCell ref="D31:E31"/>
    <mergeCell ref="D32:E32"/>
    <mergeCell ref="D33:E33"/>
    <mergeCell ref="D24:E24"/>
    <mergeCell ref="D25:E25"/>
    <mergeCell ref="D26:E26"/>
    <mergeCell ref="D27:E27"/>
    <mergeCell ref="D28:E28"/>
    <mergeCell ref="B11:C11"/>
    <mergeCell ref="B30:C30"/>
    <mergeCell ref="B31:C31"/>
    <mergeCell ref="B32:C32"/>
    <mergeCell ref="B33:C33"/>
    <mergeCell ref="B34:C34"/>
    <mergeCell ref="B35:C35"/>
    <mergeCell ref="B25:C25"/>
    <mergeCell ref="B26:C26"/>
    <mergeCell ref="B27:C27"/>
    <mergeCell ref="B28:C28"/>
    <mergeCell ref="B29:C29"/>
  </mergeCells>
  <pageMargins left="0.7" right="0.7" top="0.75" bottom="0.75" header="0.3" footer="0.3"/>
  <pageSetup paperSize="9" orientation="portrait" horizontalDpi="0" verticalDpi="0" r:id="rId1"/>
  <ignoredErrors>
    <ignoredError sqref="F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4F5AE-C5E1-4D85-8DA4-40BF96F64A1E}">
  <dimension ref="A4:L29"/>
  <sheetViews>
    <sheetView topLeftCell="A10" zoomScale="115" zoomScaleNormal="115" workbookViewId="0">
      <selection activeCell="F9" sqref="F9"/>
    </sheetView>
  </sheetViews>
  <sheetFormatPr defaultRowHeight="15" x14ac:dyDescent="0.25"/>
  <cols>
    <col min="1" max="1" width="9.140625" style="30"/>
    <col min="2" max="2" width="5" style="30" customWidth="1"/>
    <col min="3" max="3" width="13.85546875" style="30" customWidth="1"/>
    <col min="4" max="4" width="12.42578125" style="30" customWidth="1"/>
    <col min="5" max="5" width="9.140625" style="30"/>
    <col min="6" max="6" width="18" style="30" customWidth="1"/>
    <col min="7" max="7" width="12.5703125" style="30" bestFit="1" customWidth="1"/>
    <col min="8" max="8" width="12.7109375" style="30" customWidth="1"/>
    <col min="9" max="9" width="10.140625" style="30" customWidth="1"/>
    <col min="10" max="10" width="10.85546875" style="30" customWidth="1"/>
    <col min="11" max="11" width="10.7109375" style="30" customWidth="1"/>
    <col min="12" max="12" width="12" style="30" customWidth="1"/>
    <col min="13" max="16384" width="9.140625" style="30"/>
  </cols>
  <sheetData>
    <row r="4" spans="1:12" ht="30" x14ac:dyDescent="0.25">
      <c r="B4" s="40"/>
      <c r="C4" s="40" t="s">
        <v>34</v>
      </c>
      <c r="D4" s="40" t="s">
        <v>25</v>
      </c>
      <c r="E4" s="40" t="s">
        <v>14</v>
      </c>
      <c r="F4" s="40" t="s">
        <v>35</v>
      </c>
      <c r="G4" s="40" t="s">
        <v>26</v>
      </c>
      <c r="H4" s="41" t="s">
        <v>22</v>
      </c>
      <c r="I4" s="40" t="s">
        <v>36</v>
      </c>
      <c r="J4" s="41" t="s">
        <v>37</v>
      </c>
      <c r="K4" s="40" t="s">
        <v>27</v>
      </c>
      <c r="L4" s="40" t="s">
        <v>38</v>
      </c>
    </row>
    <row r="5" spans="1:12" x14ac:dyDescent="0.25">
      <c r="B5" s="40" t="s">
        <v>0</v>
      </c>
      <c r="C5" s="42"/>
      <c r="D5" s="40">
        <v>20</v>
      </c>
      <c r="E5" s="40">
        <v>1</v>
      </c>
      <c r="F5" s="43">
        <v>59100</v>
      </c>
      <c r="G5" s="44">
        <f>D5/F5</f>
        <v>3.3840947546531303E-4</v>
      </c>
      <c r="H5" s="45">
        <f>F5</f>
        <v>59100</v>
      </c>
      <c r="I5" s="46">
        <f>(H5-F5)*100%</f>
        <v>0</v>
      </c>
      <c r="J5" s="47"/>
      <c r="K5" s="40"/>
      <c r="L5" s="40"/>
    </row>
    <row r="6" spans="1:12" x14ac:dyDescent="0.25">
      <c r="B6" s="40">
        <v>1</v>
      </c>
      <c r="C6" s="42">
        <v>0.01</v>
      </c>
      <c r="D6" s="40">
        <f>E6*D5</f>
        <v>20</v>
      </c>
      <c r="E6" s="40">
        <v>1</v>
      </c>
      <c r="F6" s="45">
        <f>(F5)-(F5*C6)</f>
        <v>58509</v>
      </c>
      <c r="G6" s="44">
        <f>D6/F6</f>
        <v>3.418277529952657E-4</v>
      </c>
      <c r="H6" s="45">
        <f>SUM(D5:D6)/SUM(G5:G6)</f>
        <v>58803.015075376876</v>
      </c>
      <c r="I6" s="46">
        <f>(SUM(D5:D6)-(K6))/SUM(D5:D6)</f>
        <v>4.9999999999998934E-3</v>
      </c>
      <c r="J6" s="72">
        <v>0.01</v>
      </c>
      <c r="K6" s="45">
        <f>SUM(G5:G6)*(F6)</f>
        <v>39.800000000000004</v>
      </c>
      <c r="L6" s="45">
        <f>(K6)-SUM(D5:D6)</f>
        <v>-0.19999999999999574</v>
      </c>
    </row>
    <row r="7" spans="1:12" x14ac:dyDescent="0.25">
      <c r="B7" s="40">
        <v>2</v>
      </c>
      <c r="C7" s="42">
        <v>3.3000000000000002E-2</v>
      </c>
      <c r="D7" s="40">
        <f>E7*D5</f>
        <v>20</v>
      </c>
      <c r="E7" s="40">
        <v>1</v>
      </c>
      <c r="F7" s="45">
        <f>(F6)-(F6*C7)</f>
        <v>56578.203000000001</v>
      </c>
      <c r="G7" s="44">
        <f>D7/F7</f>
        <v>3.534930227458797E-4</v>
      </c>
      <c r="H7" s="45">
        <f>SUM(D5:D7)/SUM(G5:G7)</f>
        <v>58042.221295134266</v>
      </c>
      <c r="I7" s="46">
        <f>(SUM(D5:D7)-(K7))/SUM(D5:D7)</f>
        <v>2.5223333333333285E-2</v>
      </c>
      <c r="J7" s="72">
        <f>I6+C7</f>
        <v>3.7999999999999895E-2</v>
      </c>
      <c r="K7" s="45">
        <f>SUM(G5:G7)*(F7)</f>
        <v>58.486600000000003</v>
      </c>
      <c r="L7" s="45">
        <f>(K7)-SUM(D5:D7)</f>
        <v>-1.5133999999999972</v>
      </c>
    </row>
    <row r="8" spans="1:12" x14ac:dyDescent="0.25">
      <c r="B8" s="40">
        <v>3</v>
      </c>
      <c r="C8" s="42">
        <v>0.1</v>
      </c>
      <c r="D8" s="40">
        <f>E8*D5</f>
        <v>40</v>
      </c>
      <c r="E8" s="40">
        <v>2</v>
      </c>
      <c r="F8" s="45">
        <f>(F7)-(F7*C8)</f>
        <v>50920.382700000002</v>
      </c>
      <c r="G8" s="44">
        <f t="shared" ref="G8:G9" si="0">D8/F8</f>
        <v>7.8554005054639936E-4</v>
      </c>
      <c r="H8" s="45">
        <f>SUM(D5:D8)/SUM(G5:G8)</f>
        <v>54967.093072233685</v>
      </c>
      <c r="I8" s="46">
        <f>(SUM(D5:D8)-(K8))/SUM(D5:D8)</f>
        <v>7.3620599999999856E-2</v>
      </c>
      <c r="J8" s="72">
        <f>I7+C8</f>
        <v>0.1252233333333333</v>
      </c>
      <c r="K8" s="45">
        <f>SUM(G5:G8)*(F8)</f>
        <v>92.637940000000015</v>
      </c>
      <c r="L8" s="45">
        <f>(K8)-SUM(D5:D8)</f>
        <v>-7.3620599999999854</v>
      </c>
    </row>
    <row r="9" spans="1:12" x14ac:dyDescent="0.25">
      <c r="B9" s="40">
        <v>4</v>
      </c>
      <c r="C9" s="42">
        <v>0.16500000000000001</v>
      </c>
      <c r="D9" s="40">
        <f>E9*D5</f>
        <v>80</v>
      </c>
      <c r="E9" s="40">
        <v>4</v>
      </c>
      <c r="F9" s="43">
        <f>(F8)-(F8*C9)</f>
        <v>42518.519554500002</v>
      </c>
      <c r="G9" s="44">
        <f t="shared" si="0"/>
        <v>1.8815330552009566E-3</v>
      </c>
      <c r="H9" s="43">
        <f>SUM(D5:D9)/SUM(G5:G9)</f>
        <v>48638.088176660283</v>
      </c>
      <c r="I9" s="46">
        <f>(SUM(D5:D9)-(K9))/SUM(D5:D9)</f>
        <v>0.12581844499999986</v>
      </c>
      <c r="J9" s="72">
        <f>I8+C9</f>
        <v>0.23862059999999985</v>
      </c>
      <c r="K9" s="45">
        <f>SUM(G5:G9)*(F9)</f>
        <v>157.35267990000003</v>
      </c>
      <c r="L9" s="45">
        <f>(K9)-SUM(D5:D9)</f>
        <v>-22.647320099999973</v>
      </c>
    </row>
    <row r="10" spans="1:12" x14ac:dyDescent="0.25">
      <c r="B10" s="40"/>
      <c r="C10" s="42"/>
      <c r="D10" s="40"/>
      <c r="E10" s="40"/>
      <c r="F10" s="45"/>
      <c r="G10" s="48"/>
      <c r="H10" s="45"/>
      <c r="I10" s="46"/>
      <c r="J10" s="46"/>
      <c r="K10" s="40"/>
      <c r="L10" s="40"/>
    </row>
    <row r="11" spans="1:12" x14ac:dyDescent="0.25">
      <c r="B11" s="108" t="s">
        <v>44</v>
      </c>
      <c r="C11" s="108"/>
      <c r="D11" s="54">
        <f>SUM(D5:D10)</f>
        <v>180</v>
      </c>
      <c r="E11" s="51"/>
      <c r="F11" s="49" t="s">
        <v>43</v>
      </c>
      <c r="G11" s="56">
        <f>SUM(G5:G10)</f>
        <v>3.7008033569538145E-3</v>
      </c>
      <c r="H11" s="53"/>
      <c r="I11" s="52"/>
      <c r="J11" s="52"/>
      <c r="K11" s="53"/>
      <c r="L11" s="51"/>
    </row>
    <row r="12" spans="1:12" ht="30" x14ac:dyDescent="0.25">
      <c r="B12" s="40"/>
      <c r="C12" s="40" t="s">
        <v>41</v>
      </c>
      <c r="D12" s="40" t="s">
        <v>25</v>
      </c>
      <c r="E12" s="40" t="s">
        <v>14</v>
      </c>
      <c r="F12" s="40" t="s">
        <v>35</v>
      </c>
      <c r="G12" s="40" t="s">
        <v>26</v>
      </c>
      <c r="H12" s="50" t="s">
        <v>45</v>
      </c>
      <c r="I12" s="40" t="s">
        <v>42</v>
      </c>
      <c r="J12" s="40" t="s">
        <v>37</v>
      </c>
      <c r="K12" s="40" t="s">
        <v>27</v>
      </c>
      <c r="L12" s="40" t="s">
        <v>38</v>
      </c>
    </row>
    <row r="13" spans="1:12" x14ac:dyDescent="0.25">
      <c r="B13" s="40">
        <v>1</v>
      </c>
      <c r="C13" s="46">
        <v>0.02</v>
      </c>
      <c r="D13" s="55">
        <f>SUM(D5*E13)</f>
        <v>20</v>
      </c>
      <c r="E13" s="40">
        <v>1</v>
      </c>
      <c r="F13" s="45">
        <f>(F9)-(F9*C13)</f>
        <v>41668.149163410002</v>
      </c>
      <c r="G13" s="70">
        <f>SUM(D13/F13)</f>
        <v>4.7998292224514196E-4</v>
      </c>
      <c r="H13" s="45">
        <f>SUM(F13)+(F13*I13)</f>
        <v>42168.166953370921</v>
      </c>
      <c r="I13" s="71">
        <v>1.2E-2</v>
      </c>
      <c r="J13" s="46">
        <v>0.02</v>
      </c>
      <c r="K13" s="40"/>
      <c r="L13" s="40"/>
    </row>
    <row r="14" spans="1:12" x14ac:dyDescent="0.25">
      <c r="C14" s="31"/>
      <c r="I14" s="31"/>
      <c r="J14" s="31" t="s">
        <v>28</v>
      </c>
      <c r="K14" s="32">
        <f>SUM(G11*H9)</f>
        <v>180</v>
      </c>
    </row>
    <row r="15" spans="1:12" s="33" customFormat="1" x14ac:dyDescent="0.25">
      <c r="A15" s="33" t="s">
        <v>47</v>
      </c>
      <c r="B15" s="57" t="s">
        <v>16</v>
      </c>
      <c r="C15" s="58"/>
      <c r="D15" s="59">
        <f>SUM(D11:D13)</f>
        <v>200</v>
      </c>
      <c r="G15" s="35"/>
      <c r="H15" s="36"/>
      <c r="I15" s="34"/>
      <c r="J15" s="34"/>
      <c r="K15" s="36"/>
    </row>
    <row r="16" spans="1:12" s="33" customFormat="1" x14ac:dyDescent="0.25">
      <c r="B16" s="102" t="s">
        <v>20</v>
      </c>
      <c r="C16" s="102"/>
      <c r="D16" s="60">
        <f>SUM(F5-F9)/(F5)</f>
        <v>0.28056650499999997</v>
      </c>
      <c r="I16" s="34"/>
      <c r="J16" s="34"/>
    </row>
    <row r="17" spans="2:10" s="33" customFormat="1" x14ac:dyDescent="0.25">
      <c r="B17" s="104" t="s">
        <v>18</v>
      </c>
      <c r="C17" s="104"/>
      <c r="D17" s="61">
        <v>4</v>
      </c>
      <c r="I17" s="34"/>
      <c r="J17" s="34"/>
    </row>
    <row r="18" spans="2:10" s="33" customFormat="1" x14ac:dyDescent="0.25">
      <c r="B18" s="106" t="s">
        <v>21</v>
      </c>
      <c r="C18" s="106"/>
      <c r="D18" s="62">
        <f>F5</f>
        <v>59100</v>
      </c>
      <c r="E18" s="73" t="s">
        <v>46</v>
      </c>
      <c r="I18" s="34"/>
      <c r="J18" s="34"/>
    </row>
    <row r="19" spans="2:10" s="33" customFormat="1" x14ac:dyDescent="0.25">
      <c r="B19" s="106" t="s">
        <v>22</v>
      </c>
      <c r="C19" s="106"/>
      <c r="D19" s="62">
        <f>H9</f>
        <v>48638.088176660283</v>
      </c>
      <c r="I19" s="34"/>
      <c r="J19" s="34"/>
    </row>
    <row r="20" spans="2:10" s="33" customFormat="1" x14ac:dyDescent="0.25">
      <c r="B20" s="106" t="s">
        <v>30</v>
      </c>
      <c r="C20" s="106"/>
      <c r="D20" s="63">
        <v>1.4999999999999999E-2</v>
      </c>
      <c r="E20" s="39">
        <v>2E-3</v>
      </c>
      <c r="F20" s="33" t="s">
        <v>31</v>
      </c>
      <c r="I20" s="34"/>
      <c r="J20" s="34"/>
    </row>
    <row r="21" spans="2:10" s="33" customFormat="1" x14ac:dyDescent="0.25">
      <c r="B21" s="106" t="s">
        <v>32</v>
      </c>
      <c r="C21" s="106"/>
      <c r="D21" s="62">
        <f>SUM(D19)+(D19*D20)</f>
        <v>49367.65949931019</v>
      </c>
      <c r="F21" s="38"/>
    </row>
    <row r="22" spans="2:10" s="33" customFormat="1" x14ac:dyDescent="0.25">
      <c r="B22" s="109" t="s">
        <v>29</v>
      </c>
      <c r="C22" s="109"/>
      <c r="D22" s="64">
        <f>G11</f>
        <v>3.7008033569538145E-3</v>
      </c>
      <c r="F22" s="34"/>
    </row>
    <row r="23" spans="2:10" s="33" customFormat="1" x14ac:dyDescent="0.25">
      <c r="B23" s="111" t="s">
        <v>19</v>
      </c>
      <c r="C23" s="112"/>
      <c r="D23" s="66">
        <v>1</v>
      </c>
    </row>
    <row r="24" spans="2:10" s="33" customFormat="1" x14ac:dyDescent="0.25">
      <c r="B24" s="113" t="s">
        <v>33</v>
      </c>
      <c r="C24" s="114"/>
      <c r="D24" s="67">
        <f>F13</f>
        <v>41668.149163410002</v>
      </c>
    </row>
    <row r="25" spans="2:10" s="37" customFormat="1" x14ac:dyDescent="0.25">
      <c r="B25" s="98" t="s">
        <v>39</v>
      </c>
      <c r="C25" s="99"/>
      <c r="D25" s="68">
        <f>I13</f>
        <v>1.2E-2</v>
      </c>
    </row>
    <row r="26" spans="2:10" s="37" customFormat="1" x14ac:dyDescent="0.25">
      <c r="B26" s="100" t="s">
        <v>40</v>
      </c>
      <c r="C26" s="101"/>
      <c r="D26" s="69">
        <f>H13</f>
        <v>42168.166953370921</v>
      </c>
    </row>
    <row r="27" spans="2:10" s="37" customFormat="1" x14ac:dyDescent="0.25">
      <c r="D27" s="65"/>
    </row>
    <row r="28" spans="2:10" s="37" customFormat="1" x14ac:dyDescent="0.25">
      <c r="D28" s="65"/>
    </row>
    <row r="29" spans="2:10" x14ac:dyDescent="0.25">
      <c r="D29" s="65"/>
    </row>
  </sheetData>
  <mergeCells count="12">
    <mergeCell ref="B26:C26"/>
    <mergeCell ref="B11:C11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CBAAC-6353-409F-AD4D-0CE85A6493FB}">
  <dimension ref="B4:L29"/>
  <sheetViews>
    <sheetView zoomScale="115" zoomScaleNormal="115" workbookViewId="0">
      <selection sqref="A1:XFD1048576"/>
    </sheetView>
  </sheetViews>
  <sheetFormatPr defaultRowHeight="15" x14ac:dyDescent="0.25"/>
  <cols>
    <col min="1" max="1" width="9.140625" style="30"/>
    <col min="2" max="2" width="5" style="30" customWidth="1"/>
    <col min="3" max="3" width="13.85546875" style="30" customWidth="1"/>
    <col min="4" max="4" width="12.42578125" style="30" customWidth="1"/>
    <col min="5" max="5" width="9.140625" style="30"/>
    <col min="6" max="6" width="18" style="30" customWidth="1"/>
    <col min="7" max="7" width="12.5703125" style="30" bestFit="1" customWidth="1"/>
    <col min="8" max="8" width="12.7109375" style="30" customWidth="1"/>
    <col min="9" max="9" width="10.140625" style="30" customWidth="1"/>
    <col min="10" max="10" width="10.85546875" style="30" customWidth="1"/>
    <col min="11" max="11" width="10.7109375" style="30" customWidth="1"/>
    <col min="12" max="12" width="12" style="30" customWidth="1"/>
    <col min="13" max="16384" width="9.140625" style="30"/>
  </cols>
  <sheetData>
    <row r="4" spans="2:12" ht="30" x14ac:dyDescent="0.25">
      <c r="B4" s="40"/>
      <c r="C4" s="40" t="s">
        <v>34</v>
      </c>
      <c r="D4" s="40" t="s">
        <v>25</v>
      </c>
      <c r="E4" s="40" t="s">
        <v>14</v>
      </c>
      <c r="F4" s="40" t="s">
        <v>35</v>
      </c>
      <c r="G4" s="40" t="s">
        <v>26</v>
      </c>
      <c r="H4" s="41" t="s">
        <v>22</v>
      </c>
      <c r="I4" s="40" t="s">
        <v>36</v>
      </c>
      <c r="J4" s="41" t="s">
        <v>37</v>
      </c>
      <c r="K4" s="40" t="s">
        <v>27</v>
      </c>
      <c r="L4" s="40" t="s">
        <v>38</v>
      </c>
    </row>
    <row r="5" spans="2:12" x14ac:dyDescent="0.25">
      <c r="B5" s="40" t="s">
        <v>0</v>
      </c>
      <c r="C5" s="42"/>
      <c r="D5" s="40">
        <v>20</v>
      </c>
      <c r="E5" s="40">
        <v>1</v>
      </c>
      <c r="F5" s="43">
        <v>60000</v>
      </c>
      <c r="G5" s="44">
        <f>D5/F5</f>
        <v>3.3333333333333332E-4</v>
      </c>
      <c r="H5" s="45">
        <f>F5</f>
        <v>60000</v>
      </c>
      <c r="I5" s="46">
        <f>(H5-F5)*100%</f>
        <v>0</v>
      </c>
      <c r="J5" s="47"/>
      <c r="K5" s="40"/>
      <c r="L5" s="40"/>
    </row>
    <row r="6" spans="2:12" x14ac:dyDescent="0.25">
      <c r="B6" s="40">
        <v>1</v>
      </c>
      <c r="C6" s="42">
        <v>0.01</v>
      </c>
      <c r="D6" s="40">
        <f>E6*D5</f>
        <v>20</v>
      </c>
      <c r="E6" s="40">
        <v>1</v>
      </c>
      <c r="F6" s="45">
        <f>(F5)-(F5*C6)</f>
        <v>59400</v>
      </c>
      <c r="G6" s="44">
        <f>D6/F6</f>
        <v>3.3670033670033672E-4</v>
      </c>
      <c r="H6" s="45">
        <f>SUM(D5:D6)/SUM(G5:G6)</f>
        <v>59698.492462311558</v>
      </c>
      <c r="I6" s="46">
        <f>(SUM(D5:D6)-(K6))/SUM(D5:D6)</f>
        <v>5.0000000000000712E-3</v>
      </c>
      <c r="J6" s="72">
        <v>0.01</v>
      </c>
      <c r="K6" s="45">
        <f>SUM(G5:G6)*(F6)</f>
        <v>39.799999999999997</v>
      </c>
      <c r="L6" s="45">
        <f>(K6)-SUM(D5:D6)</f>
        <v>-0.20000000000000284</v>
      </c>
    </row>
    <row r="7" spans="2:12" x14ac:dyDescent="0.25">
      <c r="B7" s="40">
        <v>2</v>
      </c>
      <c r="C7" s="42">
        <v>0.03</v>
      </c>
      <c r="D7" s="40">
        <f>E7*D5</f>
        <v>20</v>
      </c>
      <c r="E7" s="40">
        <v>1</v>
      </c>
      <c r="F7" s="45">
        <f>(F6)-(F6*C7)</f>
        <v>57618</v>
      </c>
      <c r="G7" s="44">
        <f>D7/F7</f>
        <v>3.4711374917560482E-4</v>
      </c>
      <c r="H7" s="45">
        <f>SUM(D5:D7)/SUM(G5:G7)</f>
        <v>58988.49947104392</v>
      </c>
      <c r="I7" s="46">
        <f>(SUM(D5:D7)-(K7))/SUM(D5:D7)</f>
        <v>2.3233333333333307E-2</v>
      </c>
      <c r="J7" s="72">
        <f>I6+C7</f>
        <v>3.5000000000000073E-2</v>
      </c>
      <c r="K7" s="45">
        <f>SUM(G5:G7)*(F7)</f>
        <v>58.606000000000002</v>
      </c>
      <c r="L7" s="45">
        <f>(K7)-SUM(D5:D7)</f>
        <v>-1.3939999999999984</v>
      </c>
    </row>
    <row r="8" spans="2:12" x14ac:dyDescent="0.25">
      <c r="B8" s="40">
        <v>3</v>
      </c>
      <c r="C8" s="42">
        <v>5.5E-2</v>
      </c>
      <c r="D8" s="40">
        <f>E8*D5</f>
        <v>40</v>
      </c>
      <c r="E8" s="40">
        <v>2</v>
      </c>
      <c r="F8" s="45">
        <f>(F7)-(F7*C8)</f>
        <v>54449.01</v>
      </c>
      <c r="G8" s="44">
        <f t="shared" ref="G8:G10" si="0">D8/F8</f>
        <v>7.3463227338752349E-4</v>
      </c>
      <c r="H8" s="45">
        <f>SUM(D5:D8)/SUM(G5:G8)</f>
        <v>57084.803769909151</v>
      </c>
      <c r="I8" s="46">
        <f>(SUM(D5:D8)-(K8))/SUM(D5:D8)</f>
        <v>4.6173300000000098E-2</v>
      </c>
      <c r="J8" s="72">
        <f>I7+C8</f>
        <v>7.8233333333333308E-2</v>
      </c>
      <c r="K8" s="45">
        <f>SUM(G5:G8)*(F8)</f>
        <v>95.38266999999999</v>
      </c>
      <c r="L8" s="45">
        <f>(K8)-SUM(D5:D8)</f>
        <v>-4.6173300000000097</v>
      </c>
    </row>
    <row r="9" spans="2:12" x14ac:dyDescent="0.25">
      <c r="B9" s="40">
        <v>4</v>
      </c>
      <c r="C9" s="42">
        <v>0.15</v>
      </c>
      <c r="D9" s="40">
        <f>E9*D5</f>
        <v>60</v>
      </c>
      <c r="E9" s="40">
        <v>3</v>
      </c>
      <c r="F9" s="45">
        <f>(F8)-(F8*C9)</f>
        <v>46281.658500000005</v>
      </c>
      <c r="G9" s="44">
        <f t="shared" si="0"/>
        <v>1.2964098942132767E-3</v>
      </c>
      <c r="H9" s="45">
        <f>SUM(D5:D9)/SUM(G5:G9)</f>
        <v>52490.17341058491</v>
      </c>
      <c r="I9" s="46">
        <f>(SUM(D5:D9)-(K9))/SUM(D5:D9)</f>
        <v>0.11827956562499989</v>
      </c>
      <c r="J9" s="72">
        <f>I8+C9</f>
        <v>0.19617330000000011</v>
      </c>
      <c r="K9" s="45">
        <f>SUM(G5:G9)*(F9)</f>
        <v>141.07526950000002</v>
      </c>
      <c r="L9" s="45">
        <f>(K9)-SUM(D5:D9)</f>
        <v>-18.924730499999981</v>
      </c>
    </row>
    <row r="10" spans="2:12" x14ac:dyDescent="0.25">
      <c r="B10" s="40">
        <v>5</v>
      </c>
      <c r="C10" s="42">
        <v>0.2</v>
      </c>
      <c r="D10" s="40">
        <f>E10*D6</f>
        <v>120</v>
      </c>
      <c r="E10" s="40">
        <v>6</v>
      </c>
      <c r="F10" s="43">
        <f>(F9)-(F9*C10)</f>
        <v>37025.326800000003</v>
      </c>
      <c r="G10" s="44">
        <f t="shared" si="0"/>
        <v>3.2410247355331915E-3</v>
      </c>
      <c r="H10" s="43">
        <f>SUM(D5:D10)/SUM(G5:G10)</f>
        <v>44520.664370629405</v>
      </c>
      <c r="I10" s="46">
        <f>(SUM(D5:D10)-(K10))/SUM(D5:D10)</f>
        <v>0.21243414285714288</v>
      </c>
      <c r="J10" s="72">
        <f>I9+C10</f>
        <v>0.31827956562499993</v>
      </c>
      <c r="K10" s="45">
        <f>SUM(G6:G10)*(F10)</f>
        <v>220.51844</v>
      </c>
      <c r="L10" s="45">
        <f>(K10)-SUM(D6:D10)</f>
        <v>-39.481560000000002</v>
      </c>
    </row>
    <row r="11" spans="2:12" x14ac:dyDescent="0.25">
      <c r="B11" s="108" t="s">
        <v>44</v>
      </c>
      <c r="C11" s="108"/>
      <c r="D11" s="54">
        <f>SUM(D5:D10)</f>
        <v>280</v>
      </c>
      <c r="E11" s="51"/>
      <c r="F11" s="49" t="s">
        <v>43</v>
      </c>
      <c r="G11" s="56">
        <f>SUM(G5:G10)</f>
        <v>6.2892143223432662E-3</v>
      </c>
      <c r="H11" s="53"/>
      <c r="I11" s="52"/>
      <c r="J11" s="52"/>
      <c r="K11" s="53"/>
      <c r="L11" s="51"/>
    </row>
    <row r="12" spans="2:12" ht="30" x14ac:dyDescent="0.25">
      <c r="B12" s="40"/>
      <c r="C12" s="40" t="s">
        <v>41</v>
      </c>
      <c r="D12" s="40" t="s">
        <v>25</v>
      </c>
      <c r="E12" s="40" t="s">
        <v>12</v>
      </c>
      <c r="F12" s="40" t="s">
        <v>35</v>
      </c>
      <c r="G12" s="40" t="s">
        <v>26</v>
      </c>
      <c r="H12" s="50" t="s">
        <v>45</v>
      </c>
      <c r="I12" s="40" t="s">
        <v>42</v>
      </c>
      <c r="J12" s="40" t="s">
        <v>37</v>
      </c>
      <c r="K12" s="40" t="s">
        <v>27</v>
      </c>
      <c r="L12" s="40" t="s">
        <v>38</v>
      </c>
    </row>
    <row r="13" spans="2:12" x14ac:dyDescent="0.25">
      <c r="B13" s="40">
        <v>1</v>
      </c>
      <c r="C13" s="46">
        <v>0.02</v>
      </c>
      <c r="D13" s="55">
        <f>SUM(D5*E13)</f>
        <v>20</v>
      </c>
      <c r="E13" s="40">
        <v>1</v>
      </c>
      <c r="F13" s="45">
        <f>(F10)-(F10*C13)</f>
        <v>36284.820264000002</v>
      </c>
      <c r="G13" s="70">
        <f>SUM(D13/F13)</f>
        <v>5.5119468291380815E-4</v>
      </c>
      <c r="H13" s="45">
        <f>SUM(F13)+(F13*I13)</f>
        <v>36720.238107167999</v>
      </c>
      <c r="I13" s="71">
        <v>1.2E-2</v>
      </c>
      <c r="J13" s="46">
        <v>0.02</v>
      </c>
      <c r="K13" s="40"/>
      <c r="L13" s="40"/>
    </row>
    <row r="14" spans="2:12" x14ac:dyDescent="0.25">
      <c r="C14" s="31"/>
      <c r="I14" s="31"/>
      <c r="J14" s="31" t="s">
        <v>28</v>
      </c>
      <c r="K14" s="32">
        <f>SUM(G11*H10)</f>
        <v>280</v>
      </c>
    </row>
    <row r="15" spans="2:12" s="33" customFormat="1" x14ac:dyDescent="0.25">
      <c r="B15" s="57" t="s">
        <v>16</v>
      </c>
      <c r="C15" s="58"/>
      <c r="D15" s="59">
        <f>SUM(D11:D13)</f>
        <v>300</v>
      </c>
      <c r="G15" s="35"/>
      <c r="H15" s="36"/>
      <c r="I15" s="34"/>
      <c r="J15" s="34"/>
      <c r="K15" s="36"/>
    </row>
    <row r="16" spans="2:12" s="33" customFormat="1" x14ac:dyDescent="0.25">
      <c r="B16" s="102" t="s">
        <v>20</v>
      </c>
      <c r="C16" s="102"/>
      <c r="D16" s="60">
        <f>SUM(F5-F10)/(F5)</f>
        <v>0.38291121999999994</v>
      </c>
      <c r="I16" s="34"/>
      <c r="J16" s="34"/>
    </row>
    <row r="17" spans="2:10" s="33" customFormat="1" x14ac:dyDescent="0.25">
      <c r="B17" s="104" t="s">
        <v>18</v>
      </c>
      <c r="C17" s="104"/>
      <c r="D17" s="61">
        <v>5</v>
      </c>
      <c r="I17" s="34"/>
      <c r="J17" s="34"/>
    </row>
    <row r="18" spans="2:10" s="33" customFormat="1" x14ac:dyDescent="0.25">
      <c r="B18" s="106" t="s">
        <v>21</v>
      </c>
      <c r="C18" s="106"/>
      <c r="D18" s="62">
        <f>F5</f>
        <v>60000</v>
      </c>
      <c r="E18" s="73" t="s">
        <v>46</v>
      </c>
      <c r="I18" s="34"/>
      <c r="J18" s="34"/>
    </row>
    <row r="19" spans="2:10" s="33" customFormat="1" x14ac:dyDescent="0.25">
      <c r="B19" s="106" t="s">
        <v>22</v>
      </c>
      <c r="C19" s="106"/>
      <c r="D19" s="62">
        <f>H10</f>
        <v>44520.664370629405</v>
      </c>
      <c r="I19" s="34"/>
      <c r="J19" s="34"/>
    </row>
    <row r="20" spans="2:10" s="33" customFormat="1" x14ac:dyDescent="0.25">
      <c r="B20" s="106" t="s">
        <v>30</v>
      </c>
      <c r="C20" s="106"/>
      <c r="D20" s="63">
        <v>1.4999999999999999E-2</v>
      </c>
      <c r="E20" s="39">
        <v>2E-3</v>
      </c>
      <c r="F20" s="33" t="s">
        <v>31</v>
      </c>
      <c r="I20" s="34"/>
      <c r="J20" s="34"/>
    </row>
    <row r="21" spans="2:10" s="33" customFormat="1" x14ac:dyDescent="0.25">
      <c r="B21" s="106" t="s">
        <v>32</v>
      </c>
      <c r="C21" s="106"/>
      <c r="D21" s="62">
        <f>SUM(D19)+(D19*D20)</f>
        <v>45188.474336188847</v>
      </c>
      <c r="F21" s="38"/>
    </row>
    <row r="22" spans="2:10" s="33" customFormat="1" x14ac:dyDescent="0.25">
      <c r="B22" s="109" t="s">
        <v>29</v>
      </c>
      <c r="C22" s="109"/>
      <c r="D22" s="64">
        <f>G11</f>
        <v>6.2892143223432662E-3</v>
      </c>
      <c r="F22" s="34"/>
    </row>
    <row r="23" spans="2:10" s="33" customFormat="1" x14ac:dyDescent="0.25">
      <c r="B23" s="111" t="s">
        <v>19</v>
      </c>
      <c r="C23" s="112"/>
      <c r="D23" s="66">
        <v>1</v>
      </c>
    </row>
    <row r="24" spans="2:10" s="33" customFormat="1" x14ac:dyDescent="0.25">
      <c r="B24" s="113" t="s">
        <v>33</v>
      </c>
      <c r="C24" s="114"/>
      <c r="D24" s="67">
        <f>F13</f>
        <v>36284.820264000002</v>
      </c>
    </row>
    <row r="25" spans="2:10" s="37" customFormat="1" x14ac:dyDescent="0.25">
      <c r="B25" s="98" t="s">
        <v>39</v>
      </c>
      <c r="C25" s="99"/>
      <c r="D25" s="68">
        <f>I13</f>
        <v>1.2E-2</v>
      </c>
    </row>
    <row r="26" spans="2:10" s="37" customFormat="1" x14ac:dyDescent="0.25">
      <c r="B26" s="100" t="s">
        <v>40</v>
      </c>
      <c r="C26" s="101"/>
      <c r="D26" s="69">
        <f>H13</f>
        <v>36720.238107167999</v>
      </c>
    </row>
    <row r="27" spans="2:10" s="37" customFormat="1" x14ac:dyDescent="0.25">
      <c r="D27" s="65"/>
    </row>
    <row r="28" spans="2:10" s="37" customFormat="1" x14ac:dyDescent="0.25">
      <c r="D28" s="65"/>
    </row>
    <row r="29" spans="2:10" x14ac:dyDescent="0.25">
      <c r="D29" s="65"/>
    </row>
  </sheetData>
  <mergeCells count="12">
    <mergeCell ref="B26:C26"/>
    <mergeCell ref="B11:C11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362FB-3837-485D-824F-521D137E8D51}">
  <dimension ref="A1:K35"/>
  <sheetViews>
    <sheetView view="pageLayout" zoomScale="115" zoomScaleNormal="100" zoomScalePageLayoutView="115" workbookViewId="0">
      <selection activeCell="G22" sqref="G22"/>
    </sheetView>
  </sheetViews>
  <sheetFormatPr defaultRowHeight="15" x14ac:dyDescent="0.25"/>
  <cols>
    <col min="1" max="1" width="5" style="30" customWidth="1"/>
    <col min="2" max="2" width="13.85546875" style="30" customWidth="1"/>
    <col min="3" max="3" width="12.42578125" style="30" customWidth="1"/>
    <col min="4" max="4" width="9.140625" style="30"/>
    <col min="5" max="5" width="18" style="30" customWidth="1"/>
    <col min="6" max="6" width="12.5703125" style="30" bestFit="1" customWidth="1"/>
    <col min="7" max="7" width="12.7109375" style="30" customWidth="1"/>
    <col min="8" max="8" width="10.140625" style="30" customWidth="1"/>
    <col min="9" max="9" width="10.85546875" style="30" customWidth="1"/>
    <col min="10" max="10" width="10.7109375" style="30" customWidth="1"/>
    <col min="11" max="11" width="12" style="30" customWidth="1"/>
    <col min="12" max="16384" width="9.140625" style="30"/>
  </cols>
  <sheetData>
    <row r="1" spans="1:11" ht="30" x14ac:dyDescent="0.25">
      <c r="A1" s="40"/>
      <c r="B1" s="40" t="s">
        <v>34</v>
      </c>
      <c r="C1" s="40" t="s">
        <v>25</v>
      </c>
      <c r="D1" s="40" t="s">
        <v>14</v>
      </c>
      <c r="E1" s="40" t="s">
        <v>35</v>
      </c>
      <c r="F1" s="40" t="s">
        <v>26</v>
      </c>
      <c r="G1" s="41" t="s">
        <v>22</v>
      </c>
      <c r="H1" s="40" t="s">
        <v>36</v>
      </c>
      <c r="I1" s="41" t="s">
        <v>37</v>
      </c>
      <c r="J1" s="40" t="s">
        <v>27</v>
      </c>
      <c r="K1" s="40" t="s">
        <v>38</v>
      </c>
    </row>
    <row r="2" spans="1:11" x14ac:dyDescent="0.25">
      <c r="A2" s="40" t="s">
        <v>0</v>
      </c>
      <c r="B2" s="42"/>
      <c r="C2" s="40">
        <v>30</v>
      </c>
      <c r="D2" s="40">
        <v>1</v>
      </c>
      <c r="E2" s="43">
        <v>69700</v>
      </c>
      <c r="F2" s="44">
        <f>C2/E2</f>
        <v>4.3041606886657101E-4</v>
      </c>
      <c r="G2" s="45">
        <f>E2</f>
        <v>69700</v>
      </c>
      <c r="H2" s="46">
        <f>(G2-E2)*100%</f>
        <v>0</v>
      </c>
      <c r="I2" s="47"/>
      <c r="J2" s="40"/>
      <c r="K2" s="40"/>
    </row>
    <row r="3" spans="1:11" x14ac:dyDescent="0.25">
      <c r="A3" s="40">
        <v>1</v>
      </c>
      <c r="B3" s="42">
        <v>0.01</v>
      </c>
      <c r="C3" s="40">
        <f>D3*C2</f>
        <v>30</v>
      </c>
      <c r="D3" s="40">
        <v>1</v>
      </c>
      <c r="E3" s="45">
        <f>(E2)-(E2*B3)</f>
        <v>69003</v>
      </c>
      <c r="F3" s="44">
        <f>C3/E3</f>
        <v>4.3476370592582931E-4</v>
      </c>
      <c r="G3" s="45">
        <f>SUM(C2:C3)/SUM(F2:F3)</f>
        <v>69349.748743718592</v>
      </c>
      <c r="H3" s="46">
        <f>(SUM(C2:C3)-(J3))/SUM(C2:C3)</f>
        <v>4.9999999999999524E-3</v>
      </c>
      <c r="I3" s="72">
        <v>0.01</v>
      </c>
      <c r="J3" s="45">
        <f>SUM(F2:F3)*(E3)</f>
        <v>59.7</v>
      </c>
      <c r="K3" s="45">
        <f>(J3)-SUM(C2:C3)</f>
        <v>-0.29999999999999716</v>
      </c>
    </row>
    <row r="4" spans="1:11" x14ac:dyDescent="0.25">
      <c r="A4" s="40">
        <v>2</v>
      </c>
      <c r="B4" s="42">
        <v>0.01</v>
      </c>
      <c r="C4" s="40">
        <f>D4*C2</f>
        <v>30</v>
      </c>
      <c r="D4" s="40">
        <v>1</v>
      </c>
      <c r="E4" s="45">
        <f>(E3)-(E3*B4)</f>
        <v>68312.97</v>
      </c>
      <c r="F4" s="44">
        <f>C4/E4</f>
        <v>4.3915525851093867E-4</v>
      </c>
      <c r="G4" s="45">
        <f>SUM(C2:C4)/SUM(F2:F4)</f>
        <v>69000.676744890749</v>
      </c>
      <c r="H4" s="46">
        <f>(SUM(C2:C4)-(J4))/SUM(C2:C4)</f>
        <v>9.9666666666665699E-3</v>
      </c>
      <c r="I4" s="72">
        <f>H3+B4</f>
        <v>1.4999999999999953E-2</v>
      </c>
      <c r="J4" s="45">
        <f>SUM(F2:F4)*(E4)</f>
        <v>89.103000000000009</v>
      </c>
      <c r="K4" s="45">
        <f>(J4)-SUM(C2:C4)</f>
        <v>-0.89699999999999136</v>
      </c>
    </row>
    <row r="5" spans="1:11" x14ac:dyDescent="0.25">
      <c r="A5" s="40">
        <v>3</v>
      </c>
      <c r="B5" s="42">
        <v>0.03</v>
      </c>
      <c r="C5" s="40">
        <f>D5*C2</f>
        <v>60</v>
      </c>
      <c r="D5" s="40">
        <v>2</v>
      </c>
      <c r="E5" s="45">
        <f>(E4)-(E4*B5)</f>
        <v>66263.580900000001</v>
      </c>
      <c r="F5" s="44">
        <f t="shared" ref="F5:F7" si="0">C5/E5</f>
        <v>9.0547475981636843E-4</v>
      </c>
      <c r="G5" s="45">
        <f>SUM(C2:C5)/SUM(F2:F5)</f>
        <v>67879.145285276754</v>
      </c>
      <c r="H5" s="46">
        <f>(SUM(C2:C5)-(J5))/SUM(C2:C5)</f>
        <v>2.3800599999999957E-2</v>
      </c>
      <c r="I5" s="72">
        <f>H4+B5</f>
        <v>3.9966666666666567E-2</v>
      </c>
      <c r="J5" s="45">
        <f>SUM(F2:F5)*(E5)</f>
        <v>146.42991000000001</v>
      </c>
      <c r="K5" s="45">
        <f>(J5)-SUM(C2:C5)</f>
        <v>-3.5700899999999933</v>
      </c>
    </row>
    <row r="6" spans="1:11" x14ac:dyDescent="0.25">
      <c r="A6" s="40">
        <v>4</v>
      </c>
      <c r="B6" s="42">
        <v>0.05</v>
      </c>
      <c r="C6" s="40">
        <f>D6*C2</f>
        <v>150</v>
      </c>
      <c r="D6" s="40">
        <v>5</v>
      </c>
      <c r="E6" s="45">
        <f>(E5)-(E5*B6)</f>
        <v>62950.401855000004</v>
      </c>
      <c r="F6" s="44">
        <f t="shared" si="0"/>
        <v>2.3828283153062325E-3</v>
      </c>
      <c r="G6" s="45">
        <f>SUM(C2:C6)/SUM(F2:F6)</f>
        <v>65321.933258708392</v>
      </c>
      <c r="H6" s="46">
        <f>(SUM(C2:C6)-(J6))/SUM(C2:C6)</f>
        <v>3.6305285000000062E-2</v>
      </c>
      <c r="I6" s="72">
        <f>H5+B6</f>
        <v>7.3800599999999966E-2</v>
      </c>
      <c r="J6" s="45">
        <f>SUM(F2:F6)*(E6)</f>
        <v>289.10841449999998</v>
      </c>
      <c r="K6" s="45">
        <f>(J6)-SUM(C2:C6)</f>
        <v>-10.891585500000019</v>
      </c>
    </row>
    <row r="7" spans="1:11" x14ac:dyDescent="0.25">
      <c r="A7" s="40">
        <v>5</v>
      </c>
      <c r="B7" s="42">
        <v>0.1</v>
      </c>
      <c r="C7" s="40">
        <f>D7*C3</f>
        <v>450</v>
      </c>
      <c r="D7" s="40">
        <v>15</v>
      </c>
      <c r="E7" s="43">
        <f>(E6)-(E6*B7)</f>
        <v>56655.361669500002</v>
      </c>
      <c r="F7" s="44">
        <f t="shared" si="0"/>
        <v>7.9427610510207757E-3</v>
      </c>
      <c r="G7" s="43">
        <f>SUM(C2:C7)/SUM(F2:F7)</f>
        <v>59830.563866392535</v>
      </c>
      <c r="H7" s="46">
        <f>(SUM(C2:C7)-(J7))/SUM(C2:C7)</f>
        <v>8.5583740000000033E-2</v>
      </c>
      <c r="I7" s="72">
        <f>H6+B7</f>
        <v>0.13630528500000005</v>
      </c>
      <c r="J7" s="45">
        <f>SUM(F3:F7)*(E7)</f>
        <v>685.81219499999997</v>
      </c>
      <c r="K7" s="45">
        <f>(J7)-SUM(C3:C7)</f>
        <v>-34.187805000000026</v>
      </c>
    </row>
    <row r="8" spans="1:11" x14ac:dyDescent="0.25">
      <c r="A8" s="125" t="s">
        <v>44</v>
      </c>
      <c r="B8" s="125"/>
      <c r="C8" s="82">
        <f>SUM(C2:C7)</f>
        <v>750</v>
      </c>
      <c r="D8" s="83"/>
      <c r="E8" s="49" t="s">
        <v>43</v>
      </c>
      <c r="F8" s="84">
        <f>SUM(F2:F7)</f>
        <v>1.2535399159446715E-2</v>
      </c>
      <c r="G8" s="49"/>
      <c r="H8" s="85"/>
      <c r="I8" s="85"/>
      <c r="J8" s="49"/>
      <c r="K8" s="83"/>
    </row>
    <row r="9" spans="1:11" ht="30" x14ac:dyDescent="0.25">
      <c r="A9" s="81"/>
      <c r="B9" s="81" t="s">
        <v>34</v>
      </c>
      <c r="C9" s="81" t="s">
        <v>25</v>
      </c>
      <c r="D9" s="81" t="s">
        <v>19</v>
      </c>
      <c r="E9" s="81" t="s">
        <v>35</v>
      </c>
      <c r="F9" s="81" t="s">
        <v>26</v>
      </c>
      <c r="G9" s="81" t="s">
        <v>22</v>
      </c>
      <c r="H9" s="81" t="s">
        <v>36</v>
      </c>
      <c r="I9" s="81" t="s">
        <v>24</v>
      </c>
    </row>
    <row r="10" spans="1:11" x14ac:dyDescent="0.25">
      <c r="A10" s="40">
        <v>1</v>
      </c>
      <c r="B10" s="74">
        <v>5.0000000000000001E-3</v>
      </c>
      <c r="C10" s="40">
        <v>20</v>
      </c>
      <c r="D10" s="40"/>
      <c r="E10" s="45">
        <v>100</v>
      </c>
      <c r="F10" s="44">
        <f>C10/E10</f>
        <v>0.2</v>
      </c>
      <c r="G10" s="45">
        <f>E10</f>
        <v>100</v>
      </c>
      <c r="H10" s="46">
        <f>(G10-E10)*100%</f>
        <v>0</v>
      </c>
      <c r="I10" s="45">
        <f>SUM(G10)+(G10*C46)</f>
        <v>100</v>
      </c>
    </row>
    <row r="11" spans="1:11" x14ac:dyDescent="0.25">
      <c r="A11" s="40">
        <v>2</v>
      </c>
      <c r="B11" s="74">
        <v>5.0000000000000001E-3</v>
      </c>
      <c r="C11" s="40">
        <f>SUM(C10*D11)</f>
        <v>0</v>
      </c>
      <c r="D11" s="40"/>
      <c r="E11" s="45">
        <f>(E10)-(E10*B11)</f>
        <v>99.5</v>
      </c>
      <c r="F11" s="44">
        <f>C11/E11</f>
        <v>0</v>
      </c>
      <c r="G11" s="45">
        <f>SUM(C10:C11)/SUM(F10:F11)</f>
        <v>100</v>
      </c>
      <c r="H11" s="46">
        <f>(G11-E10)/100</f>
        <v>0</v>
      </c>
      <c r="I11" s="45">
        <f>SUM(G11)+(G11*C46)</f>
        <v>100</v>
      </c>
    </row>
    <row r="12" spans="1:11" x14ac:dyDescent="0.25">
      <c r="A12" s="40">
        <v>3</v>
      </c>
      <c r="B12" s="74">
        <v>5.0000000000000001E-3</v>
      </c>
      <c r="C12" s="40">
        <f t="shared" ref="C12:C19" si="1">SUM(C11*D12)</f>
        <v>0</v>
      </c>
      <c r="D12" s="40"/>
      <c r="E12" s="45">
        <f>(E11)-(E11*B12)</f>
        <v>99.002499999999998</v>
      </c>
      <c r="F12" s="44">
        <f>C12/E12</f>
        <v>0</v>
      </c>
      <c r="G12" s="45">
        <f>SUM(C10:C12)/SUM(F10:F12)</f>
        <v>100</v>
      </c>
      <c r="H12" s="46">
        <f>(G12-E10)/100</f>
        <v>0</v>
      </c>
      <c r="I12" s="45">
        <f>SUM(G12)+(G12*C46)</f>
        <v>100</v>
      </c>
    </row>
    <row r="13" spans="1:11" x14ac:dyDescent="0.25">
      <c r="A13" s="40">
        <v>4</v>
      </c>
      <c r="B13" s="74">
        <v>5.0000000000000001E-3</v>
      </c>
      <c r="C13" s="40">
        <f t="shared" si="1"/>
        <v>0</v>
      </c>
      <c r="D13" s="40"/>
      <c r="E13" s="45">
        <f>(E12)-(E12*B13)</f>
        <v>98.507487499999996</v>
      </c>
      <c r="F13" s="44">
        <f t="shared" ref="F13:F19" si="2">C13/E13</f>
        <v>0</v>
      </c>
      <c r="G13" s="45">
        <f>SUM(C10:C13)/SUM(F10:F13)</f>
        <v>100</v>
      </c>
      <c r="H13" s="46">
        <f>(G13-E10)/100</f>
        <v>0</v>
      </c>
      <c r="I13" s="45">
        <f>SUM(G13)+(G13*C46)</f>
        <v>100</v>
      </c>
    </row>
    <row r="14" spans="1:11" x14ac:dyDescent="0.25">
      <c r="A14" s="40">
        <v>5</v>
      </c>
      <c r="B14" s="74">
        <v>5.0000000000000001E-3</v>
      </c>
      <c r="C14" s="75">
        <f t="shared" si="1"/>
        <v>0</v>
      </c>
      <c r="D14" s="75"/>
      <c r="E14" s="76">
        <f>(E13)-(E13*B14)</f>
        <v>98.014950062499992</v>
      </c>
      <c r="F14" s="77">
        <f t="shared" si="2"/>
        <v>0</v>
      </c>
      <c r="G14" s="76">
        <f>SUM(C10:C14)/SUM(F10:F14)</f>
        <v>100</v>
      </c>
      <c r="H14" s="74">
        <f>(G14-E10)/100</f>
        <v>0</v>
      </c>
      <c r="I14" s="76">
        <f>SUM(G14)+(G14*C46)</f>
        <v>100</v>
      </c>
    </row>
    <row r="15" spans="1:11" x14ac:dyDescent="0.25">
      <c r="A15" s="40">
        <v>6</v>
      </c>
      <c r="B15" s="46">
        <v>7.4999999999999997E-3</v>
      </c>
      <c r="C15" s="40">
        <f t="shared" si="1"/>
        <v>0</v>
      </c>
      <c r="D15" s="40"/>
      <c r="E15" s="45">
        <f t="shared" ref="E15:E19" si="3">(E14)-(E14*B15)</f>
        <v>97.279837937031246</v>
      </c>
      <c r="F15" s="44">
        <f t="shared" si="2"/>
        <v>0</v>
      </c>
      <c r="G15" s="45">
        <f>SUM(C10:C15)/SUM(F10:F15)</f>
        <v>100</v>
      </c>
      <c r="H15" s="46">
        <f>(G15-E10)/100</f>
        <v>0</v>
      </c>
      <c r="I15" s="45">
        <f>SUM(G15)+(G15*C46)</f>
        <v>100</v>
      </c>
    </row>
    <row r="16" spans="1:11" x14ac:dyDescent="0.25">
      <c r="A16" s="40">
        <v>7</v>
      </c>
      <c r="B16" s="46">
        <v>7.4999999999999997E-3</v>
      </c>
      <c r="C16" s="40">
        <f t="shared" si="1"/>
        <v>0</v>
      </c>
      <c r="D16" s="40"/>
      <c r="E16" s="45">
        <f t="shared" si="3"/>
        <v>96.550239152503508</v>
      </c>
      <c r="F16" s="44">
        <f t="shared" si="2"/>
        <v>0</v>
      </c>
      <c r="G16" s="45">
        <f>SUM(C10:C16)/SUM(F10:F16)</f>
        <v>100</v>
      </c>
      <c r="H16" s="46">
        <f>(G16-E10)/100</f>
        <v>0</v>
      </c>
      <c r="I16" s="45">
        <f>SUM(G16)+(G16*C46)</f>
        <v>100</v>
      </c>
    </row>
    <row r="17" spans="1:10" x14ac:dyDescent="0.25">
      <c r="A17" s="40">
        <v>8</v>
      </c>
      <c r="B17" s="46">
        <v>7.4999999999999997E-3</v>
      </c>
      <c r="C17" s="40">
        <f t="shared" si="1"/>
        <v>0</v>
      </c>
      <c r="D17" s="40"/>
      <c r="E17" s="45">
        <f t="shared" si="3"/>
        <v>95.826112358859731</v>
      </c>
      <c r="F17" s="44">
        <f t="shared" si="2"/>
        <v>0</v>
      </c>
      <c r="G17" s="45">
        <f>SUM(C10:C17)/SUM(F10:F17)</f>
        <v>100</v>
      </c>
      <c r="H17" s="46">
        <f>(G17-E10)/100</f>
        <v>0</v>
      </c>
      <c r="I17" s="45">
        <f>SUM(G17)+(G17*C46)</f>
        <v>100</v>
      </c>
    </row>
    <row r="18" spans="1:10" x14ac:dyDescent="0.25">
      <c r="A18" s="40">
        <v>9</v>
      </c>
      <c r="B18" s="46">
        <v>0.01</v>
      </c>
      <c r="C18" s="40">
        <f t="shared" si="1"/>
        <v>0</v>
      </c>
      <c r="D18" s="40"/>
      <c r="E18" s="45">
        <f t="shared" si="3"/>
        <v>94.867851235271132</v>
      </c>
      <c r="F18" s="44">
        <f t="shared" si="2"/>
        <v>0</v>
      </c>
      <c r="G18" s="45">
        <f>SUM(C10:C18)/SUM(F10:F18)</f>
        <v>100</v>
      </c>
      <c r="H18" s="46">
        <f>(G18-E10)/100</f>
        <v>0</v>
      </c>
      <c r="I18" s="45">
        <f>SUM(G18)+(G18*C46)</f>
        <v>100</v>
      </c>
    </row>
    <row r="19" spans="1:10" x14ac:dyDescent="0.25">
      <c r="A19" s="40">
        <v>10</v>
      </c>
      <c r="B19" s="46">
        <v>0.01</v>
      </c>
      <c r="C19" s="40">
        <f t="shared" si="1"/>
        <v>0</v>
      </c>
      <c r="D19" s="40"/>
      <c r="E19" s="45">
        <f t="shared" si="3"/>
        <v>93.919172722918418</v>
      </c>
      <c r="F19" s="44">
        <f t="shared" si="2"/>
        <v>0</v>
      </c>
      <c r="G19" s="45">
        <f>SUM(C10:C19)/SUM(F10:F19)</f>
        <v>100</v>
      </c>
      <c r="H19" s="46">
        <f>(G19-E10)/100</f>
        <v>0</v>
      </c>
      <c r="I19" s="45">
        <f>SUM(G19)+(G19*C46)</f>
        <v>100</v>
      </c>
    </row>
    <row r="20" spans="1:10" x14ac:dyDescent="0.25">
      <c r="B20" s="31"/>
      <c r="C20" s="86">
        <f>SUM(C10:C19)</f>
        <v>20</v>
      </c>
      <c r="H20" s="31"/>
      <c r="I20" s="31"/>
      <c r="J20" s="32"/>
    </row>
    <row r="21" spans="1:10" s="33" customFormat="1" ht="22.5" customHeight="1" x14ac:dyDescent="0.25">
      <c r="A21" s="57" t="s">
        <v>16</v>
      </c>
      <c r="B21" s="58"/>
      <c r="C21" s="59">
        <f>SUM(C8+C20)</f>
        <v>770</v>
      </c>
      <c r="F21" s="35"/>
      <c r="G21" s="36"/>
      <c r="H21" s="34"/>
      <c r="I21" s="34"/>
      <c r="J21" s="36"/>
    </row>
    <row r="22" spans="1:10" s="33" customFormat="1" x14ac:dyDescent="0.25">
      <c r="A22" s="102" t="s">
        <v>20</v>
      </c>
      <c r="B22" s="102"/>
      <c r="C22" s="60"/>
      <c r="E22" s="33" t="s">
        <v>48</v>
      </c>
      <c r="F22" s="87">
        <f>SUM(B3:B7)</f>
        <v>0.2</v>
      </c>
      <c r="H22" s="34"/>
      <c r="I22" s="34"/>
    </row>
    <row r="23" spans="1:10" s="33" customFormat="1" x14ac:dyDescent="0.25">
      <c r="A23" s="104" t="s">
        <v>18</v>
      </c>
      <c r="B23" s="104"/>
      <c r="C23" s="61">
        <v>5</v>
      </c>
      <c r="E23" s="33" t="s">
        <v>49</v>
      </c>
      <c r="F23" s="88">
        <f>SUM(B10:B19)</f>
        <v>6.7500000000000004E-2</v>
      </c>
      <c r="H23" s="34"/>
      <c r="I23" s="34"/>
    </row>
    <row r="24" spans="1:10" s="33" customFormat="1" x14ac:dyDescent="0.25">
      <c r="A24" s="106" t="s">
        <v>21</v>
      </c>
      <c r="B24" s="106"/>
      <c r="C24" s="62">
        <f>E2</f>
        <v>69700</v>
      </c>
      <c r="D24" s="73"/>
      <c r="H24" s="34"/>
      <c r="I24" s="34"/>
    </row>
    <row r="25" spans="1:10" s="33" customFormat="1" x14ac:dyDescent="0.25">
      <c r="A25" s="106" t="s">
        <v>22</v>
      </c>
      <c r="B25" s="106"/>
      <c r="C25" s="62">
        <f>G7</f>
        <v>59830.563866392535</v>
      </c>
      <c r="H25" s="34"/>
      <c r="I25" s="34"/>
    </row>
    <row r="26" spans="1:10" s="33" customFormat="1" x14ac:dyDescent="0.25">
      <c r="A26" s="106" t="s">
        <v>30</v>
      </c>
      <c r="B26" s="106"/>
      <c r="C26" s="63">
        <v>1.4999999999999999E-2</v>
      </c>
      <c r="D26" s="39"/>
      <c r="H26" s="34"/>
      <c r="I26" s="34"/>
    </row>
    <row r="27" spans="1:10" s="33" customFormat="1" x14ac:dyDescent="0.25">
      <c r="A27" s="106" t="s">
        <v>32</v>
      </c>
      <c r="B27" s="106"/>
      <c r="C27" s="62">
        <f>SUM(C25)+(C25*C26)</f>
        <v>60728.022324388425</v>
      </c>
      <c r="E27" s="38"/>
    </row>
    <row r="28" spans="1:10" s="33" customFormat="1" x14ac:dyDescent="0.25">
      <c r="A28" s="109" t="s">
        <v>29</v>
      </c>
      <c r="B28" s="109"/>
      <c r="C28" s="64">
        <f>F8</f>
        <v>1.2535399159446715E-2</v>
      </c>
      <c r="E28" s="34"/>
    </row>
    <row r="29" spans="1:10" s="33" customFormat="1" x14ac:dyDescent="0.25">
      <c r="A29" s="111" t="s">
        <v>19</v>
      </c>
      <c r="B29" s="112"/>
      <c r="C29" s="66">
        <v>1</v>
      </c>
    </row>
    <row r="30" spans="1:10" s="33" customFormat="1" x14ac:dyDescent="0.25">
      <c r="A30" s="113" t="s">
        <v>33</v>
      </c>
      <c r="B30" s="114"/>
      <c r="C30" s="67">
        <f>E10</f>
        <v>100</v>
      </c>
    </row>
    <row r="31" spans="1:10" s="37" customFormat="1" x14ac:dyDescent="0.25">
      <c r="A31" s="98" t="s">
        <v>39</v>
      </c>
      <c r="B31" s="99"/>
      <c r="C31" s="68">
        <f>H10</f>
        <v>0</v>
      </c>
    </row>
    <row r="32" spans="1:10" s="37" customFormat="1" x14ac:dyDescent="0.25">
      <c r="A32" s="100" t="s">
        <v>40</v>
      </c>
      <c r="B32" s="101"/>
      <c r="C32" s="69">
        <f>G10</f>
        <v>100</v>
      </c>
    </row>
    <row r="33" spans="3:3" s="37" customFormat="1" x14ac:dyDescent="0.25">
      <c r="C33" s="65"/>
    </row>
    <row r="34" spans="3:3" s="37" customFormat="1" x14ac:dyDescent="0.25">
      <c r="C34" s="65"/>
    </row>
    <row r="35" spans="3:3" x14ac:dyDescent="0.25">
      <c r="C35" s="65"/>
    </row>
  </sheetData>
  <mergeCells count="12">
    <mergeCell ref="A32:B32"/>
    <mergeCell ref="A8:B8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</mergeCells>
  <pageMargins left="0.7" right="0.45" top="0.5" bottom="0.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DF6A4-9A17-4BF3-8E55-BFB50ED0D02D}">
  <dimension ref="B3:N55"/>
  <sheetViews>
    <sheetView zoomScale="55" zoomScaleNormal="55" workbookViewId="0">
      <selection activeCell="M30" sqref="M30"/>
    </sheetView>
  </sheetViews>
  <sheetFormatPr defaultRowHeight="15" x14ac:dyDescent="0.25"/>
  <cols>
    <col min="1" max="1" width="9.140625" style="30"/>
    <col min="2" max="2" width="5" style="30" customWidth="1"/>
    <col min="3" max="3" width="13.85546875" style="30" customWidth="1"/>
    <col min="4" max="4" width="12.7109375" style="30" customWidth="1"/>
    <col min="5" max="5" width="9.140625" style="30" customWidth="1"/>
    <col min="6" max="6" width="12.42578125" style="30" customWidth="1"/>
    <col min="7" max="7" width="13.42578125" style="30" customWidth="1"/>
    <col min="8" max="8" width="12.7109375" style="30" customWidth="1"/>
    <col min="9" max="9" width="10.85546875" style="30" customWidth="1"/>
    <col min="10" max="10" width="14.7109375" style="30" customWidth="1"/>
    <col min="11" max="11" width="11.140625" style="30" customWidth="1"/>
    <col min="12" max="16384" width="9.140625" style="30"/>
  </cols>
  <sheetData>
    <row r="3" spans="2:14" x14ac:dyDescent="0.25">
      <c r="N3" s="89"/>
    </row>
    <row r="4" spans="2:14" ht="30" x14ac:dyDescent="0.25">
      <c r="B4" s="40"/>
      <c r="C4" s="41" t="s">
        <v>34</v>
      </c>
      <c r="D4" s="40" t="s">
        <v>25</v>
      </c>
      <c r="E4" s="40" t="s">
        <v>19</v>
      </c>
      <c r="F4" s="40" t="s">
        <v>35</v>
      </c>
      <c r="G4" s="40" t="s">
        <v>26</v>
      </c>
      <c r="H4" s="40" t="s">
        <v>22</v>
      </c>
      <c r="I4" s="41" t="s">
        <v>36</v>
      </c>
      <c r="J4" s="40" t="s">
        <v>24</v>
      </c>
      <c r="K4" s="91" t="s">
        <v>50</v>
      </c>
    </row>
    <row r="5" spans="2:14" x14ac:dyDescent="0.25">
      <c r="B5" s="40">
        <v>1</v>
      </c>
      <c r="C5" s="90"/>
      <c r="D5" s="40">
        <v>295</v>
      </c>
      <c r="E5" s="40">
        <v>1</v>
      </c>
      <c r="F5" s="45">
        <v>109600</v>
      </c>
      <c r="G5" s="44">
        <f>D5/F5</f>
        <v>2.6916058394160585E-3</v>
      </c>
      <c r="H5" s="45">
        <f>F5</f>
        <v>109600</v>
      </c>
      <c r="I5" s="90">
        <f>(H5-F5)*100%</f>
        <v>0</v>
      </c>
      <c r="J5" s="45">
        <f>SUM(H5)+(H5*D46)</f>
        <v>115080</v>
      </c>
      <c r="K5" s="92">
        <f>SUM(-C5)+(I5)</f>
        <v>0</v>
      </c>
    </row>
    <row r="6" spans="2:14" x14ac:dyDescent="0.25">
      <c r="B6" s="40">
        <v>2</v>
      </c>
      <c r="C6" s="90">
        <v>5.0000000000000001E-3</v>
      </c>
      <c r="D6" s="40">
        <f>SUM(D5*E6)</f>
        <v>295</v>
      </c>
      <c r="E6" s="40">
        <v>1</v>
      </c>
      <c r="F6" s="45">
        <f>(F5)-(F5*C6)</f>
        <v>109052</v>
      </c>
      <c r="G6" s="44">
        <f>D6/F6</f>
        <v>2.705131496900561E-3</v>
      </c>
      <c r="H6" s="45">
        <f>SUM(D5:D6)/SUM(G5:G6)</f>
        <v>109325.31328320803</v>
      </c>
      <c r="I6" s="90">
        <f>(H6-F5)/F5</f>
        <v>-2.5062656641603098E-3</v>
      </c>
      <c r="J6" s="45">
        <f>SUM(H6)+(H6*D46)</f>
        <v>114791.57894736843</v>
      </c>
      <c r="K6" s="92">
        <f t="shared" ref="K6:K39" si="0">SUM(-C6)+(I6)</f>
        <v>-7.5062656641603099E-3</v>
      </c>
    </row>
    <row r="7" spans="2:14" x14ac:dyDescent="0.25">
      <c r="B7" s="40">
        <v>3</v>
      </c>
      <c r="C7" s="90">
        <v>8.0000000000000002E-3</v>
      </c>
      <c r="D7" s="40">
        <f t="shared" ref="D7:D38" si="1">SUM(D6*E7)</f>
        <v>295</v>
      </c>
      <c r="E7" s="40">
        <v>1</v>
      </c>
      <c r="F7" s="45">
        <f>(F6)-(F6*C7)</f>
        <v>108179.584</v>
      </c>
      <c r="G7" s="44">
        <f>D7/F7</f>
        <v>2.7269470734884687E-3</v>
      </c>
      <c r="H7" s="45">
        <f>SUM(D5:D7)/SUM(G5:G7)</f>
        <v>108940.71647242065</v>
      </c>
      <c r="I7" s="90">
        <f>(H7-F5)/F5</f>
        <v>-6.0153606530962385E-3</v>
      </c>
      <c r="J7" s="45">
        <f>SUM(H7)+(H7*D46)</f>
        <v>114387.75229604168</v>
      </c>
      <c r="K7" s="92">
        <f t="shared" si="0"/>
        <v>-1.4015360653096238E-2</v>
      </c>
    </row>
    <row r="8" spans="2:14" x14ac:dyDescent="0.25">
      <c r="B8" s="40">
        <v>4</v>
      </c>
      <c r="C8" s="90">
        <v>8.0000000000000002E-3</v>
      </c>
      <c r="D8" s="40">
        <f t="shared" si="1"/>
        <v>295</v>
      </c>
      <c r="E8" s="40">
        <v>1</v>
      </c>
      <c r="F8" s="45">
        <f>(F7)-(F7*C8)</f>
        <v>107314.14732800001</v>
      </c>
      <c r="G8" s="44">
        <f t="shared" ref="G8:G39" si="2">D8/F8</f>
        <v>2.748938582145634E-3</v>
      </c>
      <c r="H8" s="45">
        <f>SUM(D5:D8)/SUM(G5:G8)</f>
        <v>108529.46900426732</v>
      </c>
      <c r="I8" s="90">
        <f>(H8-F5)/F5</f>
        <v>-9.7676185742033086E-3</v>
      </c>
      <c r="J8" s="45">
        <f>SUM(H8)+(H8*D46)</f>
        <v>113955.94245448068</v>
      </c>
      <c r="K8" s="92">
        <f t="shared" si="0"/>
        <v>-1.7767618574203309E-2</v>
      </c>
    </row>
    <row r="9" spans="2:14" s="78" customFormat="1" x14ac:dyDescent="0.25">
      <c r="B9" s="75">
        <v>5</v>
      </c>
      <c r="C9" s="90">
        <v>5.0000000000000001E-3</v>
      </c>
      <c r="D9" s="75">
        <f t="shared" si="1"/>
        <v>295</v>
      </c>
      <c r="E9" s="75">
        <v>1</v>
      </c>
      <c r="F9" s="76">
        <f>(F8)-(F8*C9)</f>
        <v>106777.57659136</v>
      </c>
      <c r="G9" s="77">
        <f t="shared" si="2"/>
        <v>2.7627523438649589E-3</v>
      </c>
      <c r="H9" s="76">
        <f>SUM(D5:D9)/SUM(G5:G9)</f>
        <v>108174.50665444144</v>
      </c>
      <c r="I9" s="90">
        <f>(H9-F5)/F5</f>
        <v>-1.3006326145607263E-2</v>
      </c>
      <c r="J9" s="76">
        <f>SUM(H9)+(H9*D46)</f>
        <v>113583.23198716351</v>
      </c>
      <c r="K9" s="92">
        <f t="shared" si="0"/>
        <v>-1.8006326145607262E-2</v>
      </c>
    </row>
    <row r="10" spans="2:14" x14ac:dyDescent="0.25">
      <c r="B10" s="40">
        <v>6</v>
      </c>
      <c r="C10" s="90">
        <v>8.0000000000000002E-3</v>
      </c>
      <c r="D10" s="40">
        <f t="shared" si="1"/>
        <v>295</v>
      </c>
      <c r="E10" s="40">
        <v>1</v>
      </c>
      <c r="F10" s="45">
        <f t="shared" ref="F10:F38" si="3">(F9)-(F9*C10)</f>
        <v>105923.35597862913</v>
      </c>
      <c r="G10" s="44">
        <f t="shared" si="2"/>
        <v>2.785032604702579E-3</v>
      </c>
      <c r="H10" s="45">
        <f>SUM(D5:D10)/SUM(G5:G10)</f>
        <v>107792.69348311546</v>
      </c>
      <c r="I10" s="90">
        <f>(H10-F5)/F5</f>
        <v>-1.6490022964274955E-2</v>
      </c>
      <c r="J10" s="45">
        <f>SUM(H10)+(H10*D46)</f>
        <v>113182.32815727124</v>
      </c>
      <c r="K10" s="92">
        <f t="shared" si="0"/>
        <v>-2.4490022964274955E-2</v>
      </c>
    </row>
    <row r="11" spans="2:14" x14ac:dyDescent="0.25">
      <c r="B11" s="40">
        <v>7</v>
      </c>
      <c r="C11" s="90">
        <v>8.0000000000000002E-3</v>
      </c>
      <c r="D11" s="40">
        <f t="shared" si="1"/>
        <v>295</v>
      </c>
      <c r="E11" s="40">
        <v>1</v>
      </c>
      <c r="F11" s="45">
        <f t="shared" si="3"/>
        <v>105075.96913080009</v>
      </c>
      <c r="G11" s="44">
        <f t="shared" si="2"/>
        <v>2.8074925450630841E-3</v>
      </c>
      <c r="H11" s="45">
        <f>SUM(D5:D11)/SUM(G5:G11)</f>
        <v>107396.02077452536</v>
      </c>
      <c r="I11" s="90">
        <f>(H11-F5)/F5</f>
        <v>-2.0109299502505864E-2</v>
      </c>
      <c r="J11" s="45">
        <f>SUM(H11)+(H11*D46)</f>
        <v>112765.82181325162</v>
      </c>
      <c r="K11" s="92">
        <f t="shared" si="0"/>
        <v>-2.8109299502505864E-2</v>
      </c>
    </row>
    <row r="12" spans="2:14" x14ac:dyDescent="0.25">
      <c r="B12" s="40">
        <v>8</v>
      </c>
      <c r="C12" s="90">
        <v>5.0000000000000001E-3</v>
      </c>
      <c r="D12" s="40">
        <f t="shared" si="1"/>
        <v>295</v>
      </c>
      <c r="E12" s="40">
        <v>1</v>
      </c>
      <c r="F12" s="45">
        <f t="shared" si="3"/>
        <v>104550.5892851461</v>
      </c>
      <c r="G12" s="44">
        <f t="shared" si="2"/>
        <v>2.8216005478020945E-3</v>
      </c>
      <c r="H12" s="45">
        <f>SUM(D5:D12)/SUM(G5:G12)</f>
        <v>107031.90046917195</v>
      </c>
      <c r="I12" s="90">
        <f>(H12-F5)/F5</f>
        <v>-2.3431565062299767E-2</v>
      </c>
      <c r="J12" s="45">
        <f>SUM(H12)+(H12*D46)</f>
        <v>112383.49549263055</v>
      </c>
      <c r="K12" s="92">
        <f t="shared" si="0"/>
        <v>-2.8431565062299768E-2</v>
      </c>
    </row>
    <row r="13" spans="2:14" x14ac:dyDescent="0.25">
      <c r="B13" s="40">
        <v>9</v>
      </c>
      <c r="C13" s="90">
        <v>8.0000000000000002E-3</v>
      </c>
      <c r="D13" s="40">
        <f t="shared" si="1"/>
        <v>295</v>
      </c>
      <c r="E13" s="40">
        <v>1</v>
      </c>
      <c r="F13" s="45">
        <f t="shared" si="3"/>
        <v>103714.18457086492</v>
      </c>
      <c r="G13" s="44">
        <f t="shared" si="2"/>
        <v>2.8443553909295307E-3</v>
      </c>
      <c r="H13" s="45">
        <f>SUM(D5:D13)/SUM(G5:G13)</f>
        <v>106652.82046886691</v>
      </c>
      <c r="I13" s="90">
        <f>(H13-F5)/F5</f>
        <v>-2.6890324189170561E-2</v>
      </c>
      <c r="J13" s="45">
        <f>SUM(H13)+(H13*D46)</f>
        <v>111985.46149231025</v>
      </c>
      <c r="K13" s="92">
        <f t="shared" si="0"/>
        <v>-3.4890324189170561E-2</v>
      </c>
    </row>
    <row r="14" spans="2:14" x14ac:dyDescent="0.25">
      <c r="B14" s="40">
        <v>10</v>
      </c>
      <c r="C14" s="90">
        <v>8.0000000000000002E-3</v>
      </c>
      <c r="D14" s="40">
        <f t="shared" si="1"/>
        <v>295</v>
      </c>
      <c r="E14" s="40">
        <v>1</v>
      </c>
      <c r="F14" s="45">
        <f t="shared" si="3"/>
        <v>102884.471094298</v>
      </c>
      <c r="G14" s="44">
        <f t="shared" si="2"/>
        <v>2.8672937408563818E-3</v>
      </c>
      <c r="H14" s="45">
        <f>SUM(D5:D14)/SUM(G5:G14)</f>
        <v>106263.60876435266</v>
      </c>
      <c r="I14" s="90">
        <f>(H14-F5)/F5</f>
        <v>-3.044152587269475E-2</v>
      </c>
      <c r="J14" s="45">
        <f>SUM(H14)+(H14*D46)</f>
        <v>111576.78920257029</v>
      </c>
      <c r="K14" s="92">
        <f t="shared" si="0"/>
        <v>-3.8441525872694754E-2</v>
      </c>
    </row>
    <row r="15" spans="2:14" s="78" customFormat="1" x14ac:dyDescent="0.25">
      <c r="B15" s="75">
        <v>11</v>
      </c>
      <c r="C15" s="90">
        <v>5.0000000000000001E-3</v>
      </c>
      <c r="D15" s="75">
        <f t="shared" si="1"/>
        <v>295</v>
      </c>
      <c r="E15" s="75">
        <v>1</v>
      </c>
      <c r="F15" s="76">
        <f t="shared" si="3"/>
        <v>102370.04873882652</v>
      </c>
      <c r="G15" s="77">
        <f t="shared" si="2"/>
        <v>2.8817022521169665E-3</v>
      </c>
      <c r="H15" s="76">
        <f>SUM(D5:D15)/SUM(G5:G15)</f>
        <v>105897.45222835139</v>
      </c>
      <c r="I15" s="90">
        <f>(H15-F5)/F5</f>
        <v>-3.37823701792756E-2</v>
      </c>
      <c r="J15" s="76">
        <f>SUM(H15)+(H15*D46)</f>
        <v>111192.32483976896</v>
      </c>
      <c r="K15" s="92">
        <f t="shared" si="0"/>
        <v>-3.8782370179275598E-2</v>
      </c>
    </row>
    <row r="16" spans="2:14" x14ac:dyDescent="0.25">
      <c r="B16" s="40">
        <v>12</v>
      </c>
      <c r="C16" s="90">
        <v>8.0000000000000002E-3</v>
      </c>
      <c r="D16" s="40">
        <f t="shared" si="1"/>
        <v>295</v>
      </c>
      <c r="E16" s="40">
        <v>1</v>
      </c>
      <c r="F16" s="45">
        <f t="shared" si="3"/>
        <v>101551.0883489159</v>
      </c>
      <c r="G16" s="44">
        <f t="shared" si="2"/>
        <v>2.9049417864082322E-3</v>
      </c>
      <c r="H16" s="45">
        <f>SUM(D5:D16)/SUM(G5:G16)</f>
        <v>105521.09561975751</v>
      </c>
      <c r="I16" s="90">
        <f>(H16-F5)/F5</f>
        <v>-3.7216280841628521E-2</v>
      </c>
      <c r="J16" s="45">
        <f t="shared" ref="J16:J33" si="4">SUM(H16)+(H16*D53)</f>
        <v>105521.09561975751</v>
      </c>
      <c r="K16" s="92">
        <f t="shared" si="0"/>
        <v>-4.5216280841628521E-2</v>
      </c>
    </row>
    <row r="17" spans="2:11" x14ac:dyDescent="0.25">
      <c r="B17" s="40">
        <v>13</v>
      </c>
      <c r="C17" s="90">
        <v>8.0000000000000002E-3</v>
      </c>
      <c r="D17" s="40">
        <f t="shared" si="1"/>
        <v>295</v>
      </c>
      <c r="E17" s="40">
        <v>1</v>
      </c>
      <c r="F17" s="45">
        <f t="shared" si="3"/>
        <v>100738.67964212458</v>
      </c>
      <c r="G17" s="44">
        <f t="shared" si="2"/>
        <v>2.9283687362986212E-3</v>
      </c>
      <c r="H17" s="45">
        <f>SUM(D5:D17)/SUM(G5:G17)</f>
        <v>105137.1550869796</v>
      </c>
      <c r="I17" s="90">
        <f>(H17-F5)/F5</f>
        <v>-4.0719387892521858E-2</v>
      </c>
      <c r="J17" s="45">
        <f t="shared" si="4"/>
        <v>105137.1550869796</v>
      </c>
      <c r="K17" s="92">
        <f t="shared" si="0"/>
        <v>-4.8719387892521858E-2</v>
      </c>
    </row>
    <row r="18" spans="2:11" x14ac:dyDescent="0.25">
      <c r="B18" s="40">
        <v>14</v>
      </c>
      <c r="C18" s="90">
        <v>5.0000000000000001E-3</v>
      </c>
      <c r="D18" s="40">
        <f t="shared" si="1"/>
        <v>295</v>
      </c>
      <c r="E18" s="40">
        <v>1</v>
      </c>
      <c r="F18" s="45">
        <f t="shared" si="3"/>
        <v>100234.98624391395</v>
      </c>
      <c r="G18" s="44">
        <f t="shared" si="2"/>
        <v>2.9430841570840414E-3</v>
      </c>
      <c r="H18" s="45">
        <f>SUM(D5:D18)/SUM(G5:G18)</f>
        <v>104771.1537926919</v>
      </c>
      <c r="I18" s="90">
        <f>(H18-F5)/F5</f>
        <v>-4.4058815760110427E-2</v>
      </c>
      <c r="J18" s="45">
        <f t="shared" si="4"/>
        <v>104771.1537926919</v>
      </c>
      <c r="K18" s="92">
        <f t="shared" si="0"/>
        <v>-4.9058815760110425E-2</v>
      </c>
    </row>
    <row r="19" spans="2:11" x14ac:dyDescent="0.25">
      <c r="B19" s="40">
        <v>15</v>
      </c>
      <c r="C19" s="90">
        <v>8.0000000000000002E-3</v>
      </c>
      <c r="D19" s="40">
        <f t="shared" si="1"/>
        <v>295</v>
      </c>
      <c r="E19" s="40">
        <v>1</v>
      </c>
      <c r="F19" s="45">
        <f t="shared" si="3"/>
        <v>99433.106353962648</v>
      </c>
      <c r="G19" s="44">
        <f t="shared" si="2"/>
        <v>2.966818706737945E-3</v>
      </c>
      <c r="H19" s="45">
        <f>SUM(D5:D19)/SUM(G5:G19)</f>
        <v>104397.51640270675</v>
      </c>
      <c r="I19" s="90">
        <f>(H19-F5)/F5</f>
        <v>-4.7467916033697523E-2</v>
      </c>
      <c r="J19" s="45">
        <f t="shared" si="4"/>
        <v>104397.51640270675</v>
      </c>
      <c r="K19" s="92">
        <f t="shared" si="0"/>
        <v>-5.5467916033697523E-2</v>
      </c>
    </row>
    <row r="20" spans="2:11" x14ac:dyDescent="0.25">
      <c r="B20" s="40">
        <v>16</v>
      </c>
      <c r="C20" s="90">
        <v>8.0000000000000002E-3</v>
      </c>
      <c r="D20" s="40">
        <f t="shared" si="1"/>
        <v>295</v>
      </c>
      <c r="E20" s="40">
        <v>1</v>
      </c>
      <c r="F20" s="45">
        <f t="shared" si="3"/>
        <v>98637.641503130944</v>
      </c>
      <c r="G20" s="44">
        <f t="shared" si="2"/>
        <v>2.9907446640503477E-3</v>
      </c>
      <c r="H20" s="45">
        <f>SUM(D5:D20)/SUM(G5:G20)</f>
        <v>104017.88824145238</v>
      </c>
      <c r="I20" s="90">
        <f>(H20-F5)/F5</f>
        <v>-5.0931676629084092E-2</v>
      </c>
      <c r="J20" s="45">
        <f t="shared" si="4"/>
        <v>104017.88824145238</v>
      </c>
      <c r="K20" s="92">
        <f t="shared" si="0"/>
        <v>-5.8931676629084093E-2</v>
      </c>
    </row>
    <row r="21" spans="2:11" x14ac:dyDescent="0.25">
      <c r="B21" s="40">
        <v>17</v>
      </c>
      <c r="C21" s="90">
        <v>5.0000000000000001E-3</v>
      </c>
      <c r="D21" s="40">
        <f t="shared" si="1"/>
        <v>295</v>
      </c>
      <c r="E21" s="40">
        <v>1</v>
      </c>
      <c r="F21" s="45">
        <f t="shared" si="3"/>
        <v>98144.453295615283</v>
      </c>
      <c r="G21" s="44">
        <f t="shared" si="2"/>
        <v>3.0057735317088924E-3</v>
      </c>
      <c r="H21" s="45">
        <f>SUM(D5:D21)/SUM(G5:G21)</f>
        <v>103653.00042767693</v>
      </c>
      <c r="I21" s="90">
        <f>(H21-F5)/F5</f>
        <v>-5.4260945002947696E-2</v>
      </c>
      <c r="J21" s="45">
        <f t="shared" si="4"/>
        <v>103653.00042767693</v>
      </c>
      <c r="K21" s="92">
        <f t="shared" si="0"/>
        <v>-5.9260945002947693E-2</v>
      </c>
    </row>
    <row r="22" spans="2:11" x14ac:dyDescent="0.25">
      <c r="B22" s="40">
        <v>18</v>
      </c>
      <c r="C22" s="90">
        <v>8.0000000000000002E-3</v>
      </c>
      <c r="D22" s="40">
        <f t="shared" si="1"/>
        <v>295</v>
      </c>
      <c r="E22" s="40">
        <v>1</v>
      </c>
      <c r="F22" s="45">
        <f t="shared" si="3"/>
        <v>97359.297669250358</v>
      </c>
      <c r="G22" s="44">
        <f t="shared" si="2"/>
        <v>3.0300136408355771E-3</v>
      </c>
      <c r="H22" s="45">
        <f>SUM(D5:D22)/SUM(G5:G22)</f>
        <v>103282.07956227394</v>
      </c>
      <c r="I22" s="90">
        <f>(H22-F5)/F5</f>
        <v>-5.7645259468303477E-2</v>
      </c>
      <c r="J22" s="45">
        <f t="shared" si="4"/>
        <v>103282.07956227394</v>
      </c>
      <c r="K22" s="92">
        <f t="shared" si="0"/>
        <v>-6.5645259468303477E-2</v>
      </c>
    </row>
    <row r="23" spans="2:11" x14ac:dyDescent="0.25">
      <c r="B23" s="40">
        <v>19</v>
      </c>
      <c r="C23" s="90">
        <v>8.0000000000000002E-3</v>
      </c>
      <c r="D23" s="40">
        <f t="shared" si="1"/>
        <v>295</v>
      </c>
      <c r="E23" s="40">
        <v>1</v>
      </c>
      <c r="F23" s="45">
        <f t="shared" si="3"/>
        <v>96580.423287896352</v>
      </c>
      <c r="G23" s="44">
        <f t="shared" si="2"/>
        <v>3.0544492347132834E-3</v>
      </c>
      <c r="H23" s="45">
        <f>SUM(D5:D23)/SUM(G5:G23)</f>
        <v>102906.25839969989</v>
      </c>
      <c r="I23" s="90">
        <f>(H23-F5)/F5</f>
        <v>-6.1074284674271104E-2</v>
      </c>
      <c r="J23" s="45">
        <f t="shared" si="4"/>
        <v>102906.25839969989</v>
      </c>
      <c r="K23" s="92">
        <f t="shared" si="0"/>
        <v>-6.9074284674271097E-2</v>
      </c>
    </row>
    <row r="24" spans="2:11" x14ac:dyDescent="0.25">
      <c r="B24" s="40">
        <v>20</v>
      </c>
      <c r="C24" s="90">
        <v>5.0000000000000001E-3</v>
      </c>
      <c r="D24" s="40">
        <f t="shared" si="1"/>
        <v>295</v>
      </c>
      <c r="E24" s="40">
        <v>1</v>
      </c>
      <c r="F24" s="45">
        <f t="shared" si="3"/>
        <v>96097.521171456872</v>
      </c>
      <c r="G24" s="44">
        <f t="shared" si="2"/>
        <v>3.0697982258424961E-3</v>
      </c>
      <c r="H24" s="45">
        <f>SUM(D5:D24)/SUM(G5:G24)</f>
        <v>102542.98770894842</v>
      </c>
      <c r="I24" s="90">
        <f>(H24-F5)/F5</f>
        <v>-6.4388798276018053E-2</v>
      </c>
      <c r="J24" s="45">
        <f t="shared" si="4"/>
        <v>102542.98770894842</v>
      </c>
      <c r="K24" s="92">
        <f t="shared" si="0"/>
        <v>-6.9388798276018057E-2</v>
      </c>
    </row>
    <row r="25" spans="2:11" x14ac:dyDescent="0.25">
      <c r="B25" s="40">
        <v>21</v>
      </c>
      <c r="C25" s="90">
        <v>8.0000000000000002E-3</v>
      </c>
      <c r="D25" s="40">
        <f t="shared" si="1"/>
        <v>295</v>
      </c>
      <c r="E25" s="40">
        <v>1</v>
      </c>
      <c r="F25" s="45">
        <f t="shared" si="3"/>
        <v>95328.741002085211</v>
      </c>
      <c r="G25" s="44">
        <f t="shared" si="2"/>
        <v>3.0945546631476776E-3</v>
      </c>
      <c r="H25" s="45">
        <f>SUM(D5:D25)/SUM(G5:G25)</f>
        <v>102174.78112169039</v>
      </c>
      <c r="I25" s="46">
        <f>(H25-F5)/F5</f>
        <v>-6.774834742983217E-2</v>
      </c>
      <c r="J25" s="45">
        <f t="shared" si="4"/>
        <v>102174.78112169039</v>
      </c>
      <c r="K25" s="92">
        <f t="shared" si="0"/>
        <v>-7.5748347429832164E-2</v>
      </c>
    </row>
    <row r="26" spans="2:11" x14ac:dyDescent="0.25">
      <c r="B26" s="40">
        <v>22</v>
      </c>
      <c r="C26" s="90">
        <v>8.0000000000000002E-3</v>
      </c>
      <c r="D26" s="40">
        <f t="shared" si="1"/>
        <v>295</v>
      </c>
      <c r="E26" s="40">
        <v>1</v>
      </c>
      <c r="F26" s="45">
        <f t="shared" si="3"/>
        <v>94566.111074068525</v>
      </c>
      <c r="G26" s="44">
        <f t="shared" si="2"/>
        <v>3.1195107491408043E-3</v>
      </c>
      <c r="H26" s="45">
        <f>SUM(D5:D26)/SUM(G5:G26)</f>
        <v>101802.46756868964</v>
      </c>
      <c r="I26" s="46">
        <f>(H26-F5)/F5</f>
        <v>-7.1145368898817174E-2</v>
      </c>
      <c r="J26" s="45">
        <f t="shared" si="4"/>
        <v>101802.46756868964</v>
      </c>
      <c r="K26" s="92">
        <f t="shared" si="0"/>
        <v>-7.9145368898817181E-2</v>
      </c>
    </row>
    <row r="27" spans="2:11" x14ac:dyDescent="0.25">
      <c r="B27" s="40">
        <v>23</v>
      </c>
      <c r="C27" s="90">
        <v>5.0000000000000001E-3</v>
      </c>
      <c r="D27" s="40">
        <f t="shared" si="1"/>
        <v>295</v>
      </c>
      <c r="E27" s="40">
        <v>1</v>
      </c>
      <c r="F27" s="45">
        <f t="shared" si="3"/>
        <v>94093.280518698186</v>
      </c>
      <c r="G27" s="44">
        <f t="shared" si="2"/>
        <v>3.1351866825535717E-3</v>
      </c>
      <c r="H27" s="45">
        <f>SUM(D5:D27)/SUM(G5:G27)</f>
        <v>101441.11085054101</v>
      </c>
      <c r="I27" s="46">
        <f>(H27-F5)/F5</f>
        <v>-7.4442419246888603E-2</v>
      </c>
      <c r="J27" s="45">
        <f t="shared" si="4"/>
        <v>101441.11085054101</v>
      </c>
      <c r="K27" s="92">
        <f t="shared" si="0"/>
        <v>-7.9442419246888607E-2</v>
      </c>
    </row>
    <row r="28" spans="2:11" x14ac:dyDescent="0.25">
      <c r="B28" s="40">
        <v>24</v>
      </c>
      <c r="C28" s="90">
        <v>8.0000000000000002E-3</v>
      </c>
      <c r="D28" s="40">
        <f t="shared" si="1"/>
        <v>295</v>
      </c>
      <c r="E28" s="40">
        <v>1</v>
      </c>
      <c r="F28" s="45">
        <f t="shared" si="3"/>
        <v>93340.534274548598</v>
      </c>
      <c r="G28" s="44">
        <f t="shared" si="2"/>
        <v>3.1604704461225524E-3</v>
      </c>
      <c r="H28" s="45">
        <f>SUM(D5:D28)/SUM(G5:G28)</f>
        <v>101075.61638411906</v>
      </c>
      <c r="I28" s="46">
        <f>(H28-F5)/F5</f>
        <v>-7.7777222772636337E-2</v>
      </c>
      <c r="J28" s="45">
        <f t="shared" si="4"/>
        <v>101075.61638411906</v>
      </c>
      <c r="K28" s="92">
        <f t="shared" si="0"/>
        <v>-8.577722277263633E-2</v>
      </c>
    </row>
    <row r="29" spans="2:11" x14ac:dyDescent="0.25">
      <c r="B29" s="40">
        <v>25</v>
      </c>
      <c r="C29" s="90">
        <v>8.0000000000000002E-3</v>
      </c>
      <c r="D29" s="40">
        <f t="shared" si="1"/>
        <v>295</v>
      </c>
      <c r="E29" s="40">
        <v>1</v>
      </c>
      <c r="F29" s="45">
        <f t="shared" si="3"/>
        <v>92593.810000352212</v>
      </c>
      <c r="G29" s="44">
        <f t="shared" si="2"/>
        <v>3.1859581110106373E-3</v>
      </c>
      <c r="H29" s="45">
        <f>SUM(D5:D29)/SUM(G5:G29)</f>
        <v>100706.61805220916</v>
      </c>
      <c r="I29" s="46">
        <f>(H29-F5)/F5</f>
        <v>-8.1143995874004018E-2</v>
      </c>
      <c r="J29" s="45">
        <f t="shared" si="4"/>
        <v>100706.61805220916</v>
      </c>
      <c r="K29" s="92">
        <f t="shared" si="0"/>
        <v>-8.9143995874004012E-2</v>
      </c>
    </row>
    <row r="30" spans="2:11" x14ac:dyDescent="0.25">
      <c r="B30" s="40">
        <v>26</v>
      </c>
      <c r="C30" s="90">
        <v>5.0000000000000001E-3</v>
      </c>
      <c r="D30" s="40">
        <f t="shared" si="1"/>
        <v>295</v>
      </c>
      <c r="E30" s="40">
        <v>1</v>
      </c>
      <c r="F30" s="45">
        <f t="shared" si="3"/>
        <v>92130.840950350452</v>
      </c>
      <c r="G30" s="44">
        <f t="shared" si="2"/>
        <v>3.2019679507644598E-3</v>
      </c>
      <c r="H30" s="45">
        <f>SUM(D5:D30)/SUM(G5:G30)</f>
        <v>100347.36449923221</v>
      </c>
      <c r="I30" s="46">
        <f>(H30-F5)/F5</f>
        <v>-8.4421856758830224E-2</v>
      </c>
      <c r="J30" s="45">
        <f t="shared" si="4"/>
        <v>100347.36449923221</v>
      </c>
      <c r="K30" s="92">
        <f t="shared" si="0"/>
        <v>-8.9421856758830229E-2</v>
      </c>
    </row>
    <row r="31" spans="2:11" x14ac:dyDescent="0.25">
      <c r="B31" s="40">
        <v>27</v>
      </c>
      <c r="C31" s="90">
        <v>8.0000000000000002E-3</v>
      </c>
      <c r="D31" s="40">
        <f t="shared" si="1"/>
        <v>295</v>
      </c>
      <c r="E31" s="40">
        <v>1</v>
      </c>
      <c r="F31" s="45">
        <f t="shared" si="3"/>
        <v>91393.794222747645</v>
      </c>
      <c r="G31" s="44">
        <f t="shared" si="2"/>
        <v>3.2277902729480443E-3</v>
      </c>
      <c r="H31" s="45">
        <f>SUM(D5:D31)/SUM(G5:G31)</f>
        <v>99984.579934141613</v>
      </c>
      <c r="I31" s="46">
        <f>(H31-F5)/F5</f>
        <v>-8.773193490746703E-2</v>
      </c>
      <c r="J31" s="45">
        <f t="shared" si="4"/>
        <v>99984.579934141613</v>
      </c>
      <c r="K31" s="92">
        <f t="shared" si="0"/>
        <v>-9.5731934907467037E-2</v>
      </c>
    </row>
    <row r="32" spans="2:11" x14ac:dyDescent="0.25">
      <c r="B32" s="40">
        <v>28</v>
      </c>
      <c r="C32" s="90">
        <v>8.0000000000000002E-3</v>
      </c>
      <c r="D32" s="40">
        <f t="shared" si="1"/>
        <v>295</v>
      </c>
      <c r="E32" s="40">
        <v>1</v>
      </c>
      <c r="F32" s="45">
        <f t="shared" si="3"/>
        <v>90662.643868965664</v>
      </c>
      <c r="G32" s="44">
        <f t="shared" si="2"/>
        <v>3.2538208396653669E-3</v>
      </c>
      <c r="H32" s="45">
        <f>SUM(D5:D32)/SUM(G5:G32)</f>
        <v>99618.765477443594</v>
      </c>
      <c r="I32" s="46">
        <f>(H32-F5)/F5</f>
        <v>-9.1069658052521957E-2</v>
      </c>
      <c r="J32" s="45">
        <f t="shared" si="4"/>
        <v>99618.765477443594</v>
      </c>
      <c r="K32" s="92">
        <f t="shared" si="0"/>
        <v>-9.9069658052521964E-2</v>
      </c>
    </row>
    <row r="33" spans="2:11" x14ac:dyDescent="0.25">
      <c r="B33" s="40">
        <v>29</v>
      </c>
      <c r="C33" s="90">
        <v>5.0000000000000001E-3</v>
      </c>
      <c r="D33" s="40">
        <f t="shared" si="1"/>
        <v>295</v>
      </c>
      <c r="E33" s="40">
        <v>1</v>
      </c>
      <c r="F33" s="45">
        <f t="shared" si="3"/>
        <v>90209.330649620839</v>
      </c>
      <c r="G33" s="44">
        <f t="shared" si="2"/>
        <v>3.2701716981561476E-3</v>
      </c>
      <c r="H33" s="45">
        <f>SUM(D5:D33)/SUM(G5:G33)</f>
        <v>99261.742657639756</v>
      </c>
      <c r="I33" s="46">
        <f>(H33-F5)/F5</f>
        <v>-9.4327165532483978E-2</v>
      </c>
      <c r="J33" s="45">
        <f t="shared" si="4"/>
        <v>99261.742657639756</v>
      </c>
      <c r="K33" s="92">
        <f t="shared" si="0"/>
        <v>-9.9327165532483983E-2</v>
      </c>
    </row>
    <row r="34" spans="2:11" x14ac:dyDescent="0.25">
      <c r="B34" s="40">
        <v>30</v>
      </c>
      <c r="C34" s="90">
        <v>8.0000000000000002E-3</v>
      </c>
      <c r="D34" s="40">
        <f t="shared" si="1"/>
        <v>295</v>
      </c>
      <c r="E34" s="40">
        <v>1</v>
      </c>
      <c r="F34" s="45">
        <f t="shared" si="3"/>
        <v>89487.656004423872</v>
      </c>
      <c r="G34" s="44">
        <f t="shared" si="2"/>
        <v>3.2965440505606327E-3</v>
      </c>
      <c r="H34" s="45">
        <f t="shared" ref="H34:H38" si="5">SUM(D6:D34)/SUM(G6:G34)</f>
        <v>98569.884371887703</v>
      </c>
      <c r="I34" s="46">
        <f t="shared" ref="I34:I38" si="6">(H34-F6)/F6</f>
        <v>-9.6120342846644696E-2</v>
      </c>
      <c r="J34" s="45">
        <f t="shared" ref="J34:J38" si="7">SUM(H34)+(H34*D71)</f>
        <v>98569.884371887703</v>
      </c>
      <c r="K34" s="92">
        <f t="shared" si="0"/>
        <v>-0.1041203428466447</v>
      </c>
    </row>
    <row r="35" spans="2:11" x14ac:dyDescent="0.25">
      <c r="B35" s="40">
        <v>31</v>
      </c>
      <c r="C35" s="90"/>
      <c r="D35" s="40">
        <f t="shared" si="1"/>
        <v>295</v>
      </c>
      <c r="E35" s="40">
        <v>1</v>
      </c>
      <c r="F35" s="45">
        <f t="shared" si="3"/>
        <v>89487.656004423872</v>
      </c>
      <c r="G35" s="44">
        <f t="shared" si="2"/>
        <v>3.2965440505606327E-3</v>
      </c>
      <c r="H35" s="45">
        <f t="shared" si="5"/>
        <v>97902.755574717972</v>
      </c>
      <c r="I35" s="46">
        <f t="shared" si="6"/>
        <v>-9.499785491208794E-2</v>
      </c>
      <c r="J35" s="45">
        <f t="shared" si="7"/>
        <v>97902.755574717972</v>
      </c>
      <c r="K35" s="92">
        <f t="shared" si="0"/>
        <v>-9.499785491208794E-2</v>
      </c>
    </row>
    <row r="36" spans="2:11" x14ac:dyDescent="0.25">
      <c r="B36" s="40">
        <v>32</v>
      </c>
      <c r="C36" s="90"/>
      <c r="D36" s="40">
        <f t="shared" si="1"/>
        <v>295</v>
      </c>
      <c r="E36" s="40">
        <v>1</v>
      </c>
      <c r="F36" s="45">
        <f t="shared" si="3"/>
        <v>89487.656004423872</v>
      </c>
      <c r="G36" s="44">
        <f t="shared" si="2"/>
        <v>3.2965440505606327E-3</v>
      </c>
      <c r="H36" s="45">
        <f t="shared" si="5"/>
        <v>97268.716878210893</v>
      </c>
      <c r="I36" s="46">
        <f t="shared" si="6"/>
        <v>-9.3607699449782589E-2</v>
      </c>
      <c r="J36" s="45">
        <f t="shared" si="7"/>
        <v>97268.716878210893</v>
      </c>
      <c r="K36" s="92">
        <f t="shared" si="0"/>
        <v>-9.3607699449782589E-2</v>
      </c>
    </row>
    <row r="37" spans="2:11" x14ac:dyDescent="0.25">
      <c r="B37" s="40">
        <v>33</v>
      </c>
      <c r="C37" s="90"/>
      <c r="D37" s="40">
        <f t="shared" si="1"/>
        <v>295</v>
      </c>
      <c r="E37" s="40">
        <v>1</v>
      </c>
      <c r="F37" s="45">
        <f t="shared" si="3"/>
        <v>89487.656004423872</v>
      </c>
      <c r="G37" s="44">
        <f t="shared" si="2"/>
        <v>3.2965440505606327E-3</v>
      </c>
      <c r="H37" s="45">
        <f t="shared" si="5"/>
        <v>96666.852655038121</v>
      </c>
      <c r="I37" s="46">
        <f t="shared" si="6"/>
        <v>-9.4689580519473987E-2</v>
      </c>
      <c r="J37" s="45">
        <f t="shared" si="7"/>
        <v>96666.852655038121</v>
      </c>
      <c r="K37" s="92">
        <f t="shared" si="0"/>
        <v>-9.4689580519473987E-2</v>
      </c>
    </row>
    <row r="38" spans="2:11" x14ac:dyDescent="0.25">
      <c r="B38" s="40">
        <v>34</v>
      </c>
      <c r="C38" s="90"/>
      <c r="D38" s="40">
        <f t="shared" si="1"/>
        <v>295</v>
      </c>
      <c r="E38" s="40">
        <v>1</v>
      </c>
      <c r="F38" s="45">
        <f t="shared" si="3"/>
        <v>89487.656004423872</v>
      </c>
      <c r="G38" s="44">
        <f t="shared" si="2"/>
        <v>3.2965440505606327E-3</v>
      </c>
      <c r="H38" s="45">
        <f t="shared" si="5"/>
        <v>96087.296713922624</v>
      </c>
      <c r="I38" s="46">
        <f t="shared" si="6"/>
        <v>-9.2860155098286434E-2</v>
      </c>
      <c r="J38" s="45">
        <f t="shared" si="7"/>
        <v>96087.296713922624</v>
      </c>
      <c r="K38" s="92">
        <f t="shared" si="0"/>
        <v>-9.2860155098286434E-2</v>
      </c>
    </row>
    <row r="39" spans="2:11" x14ac:dyDescent="0.25">
      <c r="B39" s="40">
        <v>35</v>
      </c>
      <c r="C39" s="90"/>
      <c r="D39" s="40">
        <f>SUM(D33*E39)</f>
        <v>0</v>
      </c>
      <c r="E39" s="40"/>
      <c r="F39" s="45">
        <f>(F33)-(F33*C39)</f>
        <v>90209.330649620839</v>
      </c>
      <c r="G39" s="44">
        <f t="shared" si="2"/>
        <v>0</v>
      </c>
      <c r="H39" s="45">
        <f>SUM(D5:D39)/SUM(G5:G39)</f>
        <v>97692.587984814876</v>
      </c>
      <c r="I39" s="46">
        <f>(H39-F5)/F5</f>
        <v>-0.1086442702115431</v>
      </c>
      <c r="J39" s="45">
        <f t="shared" ref="J39" si="8">SUM(H39)+(H39*D71)</f>
        <v>97692.587984814876</v>
      </c>
      <c r="K39" s="92">
        <f t="shared" si="0"/>
        <v>-0.1086442702115431</v>
      </c>
    </row>
    <row r="40" spans="2:11" x14ac:dyDescent="0.25">
      <c r="B40" s="40"/>
      <c r="C40" s="42"/>
      <c r="D40" s="40"/>
      <c r="E40" s="40"/>
      <c r="F40" s="45"/>
      <c r="G40" s="44"/>
      <c r="H40" s="45"/>
      <c r="I40" s="46"/>
      <c r="J40" s="45"/>
    </row>
    <row r="41" spans="2:11" s="33" customFormat="1" x14ac:dyDescent="0.25">
      <c r="B41" s="57" t="s">
        <v>16</v>
      </c>
      <c r="C41" s="58"/>
      <c r="D41" s="59">
        <f>SUM(D5:D40)</f>
        <v>10030</v>
      </c>
      <c r="G41" s="35"/>
      <c r="H41" s="36"/>
      <c r="I41" s="34"/>
    </row>
    <row r="42" spans="2:11" s="33" customFormat="1" x14ac:dyDescent="0.25">
      <c r="B42" s="102" t="s">
        <v>20</v>
      </c>
      <c r="C42" s="102"/>
      <c r="D42" s="60">
        <f>SUM(C5:C39)</f>
        <v>0.20200000000000012</v>
      </c>
      <c r="I42" s="34"/>
    </row>
    <row r="43" spans="2:11" s="33" customFormat="1" x14ac:dyDescent="0.25">
      <c r="B43" s="104" t="s">
        <v>18</v>
      </c>
      <c r="C43" s="104"/>
      <c r="D43" s="61">
        <v>4</v>
      </c>
      <c r="I43" s="34"/>
    </row>
    <row r="44" spans="2:11" s="33" customFormat="1" x14ac:dyDescent="0.25">
      <c r="B44" s="106" t="s">
        <v>21</v>
      </c>
      <c r="C44" s="106"/>
      <c r="D44" s="62">
        <f>F5</f>
        <v>109600</v>
      </c>
      <c r="E44" s="73" t="s">
        <v>46</v>
      </c>
      <c r="I44" s="34"/>
    </row>
    <row r="45" spans="2:11" s="33" customFormat="1" x14ac:dyDescent="0.25">
      <c r="B45" s="106" t="s">
        <v>22</v>
      </c>
      <c r="C45" s="106"/>
      <c r="D45" s="62">
        <f>H9</f>
        <v>108174.50665444144</v>
      </c>
      <c r="I45" s="34"/>
    </row>
    <row r="46" spans="2:11" s="33" customFormat="1" x14ac:dyDescent="0.25">
      <c r="B46" s="106" t="s">
        <v>30</v>
      </c>
      <c r="C46" s="106"/>
      <c r="D46" s="63">
        <v>0.05</v>
      </c>
      <c r="E46" s="39">
        <v>2E-3</v>
      </c>
      <c r="F46" s="33" t="s">
        <v>31</v>
      </c>
      <c r="I46" s="34"/>
    </row>
    <row r="47" spans="2:11" s="33" customFormat="1" x14ac:dyDescent="0.25">
      <c r="B47" s="106" t="s">
        <v>32</v>
      </c>
      <c r="C47" s="106"/>
      <c r="D47" s="62">
        <f>SUM(D45)+(D45*D46)</f>
        <v>113583.23198716351</v>
      </c>
      <c r="F47" s="38"/>
    </row>
    <row r="48" spans="2:11" s="33" customFormat="1" x14ac:dyDescent="0.25">
      <c r="B48" s="109" t="s">
        <v>29</v>
      </c>
      <c r="C48" s="109"/>
      <c r="D48" s="64" t="e">
        <f>#REF!</f>
        <v>#REF!</v>
      </c>
      <c r="F48" s="34"/>
    </row>
    <row r="49" spans="2:4" s="33" customFormat="1" x14ac:dyDescent="0.25">
      <c r="B49" s="111" t="s">
        <v>19</v>
      </c>
      <c r="C49" s="112"/>
      <c r="D49" s="66">
        <v>1</v>
      </c>
    </row>
    <row r="50" spans="2:4" s="33" customFormat="1" x14ac:dyDescent="0.25">
      <c r="B50" s="113" t="s">
        <v>33</v>
      </c>
      <c r="C50" s="114"/>
      <c r="D50" s="67" t="e">
        <f>#REF!</f>
        <v>#REF!</v>
      </c>
    </row>
    <row r="51" spans="2:4" s="37" customFormat="1" x14ac:dyDescent="0.25">
      <c r="B51" s="98" t="s">
        <v>39</v>
      </c>
      <c r="C51" s="99"/>
      <c r="D51" s="68" t="e">
        <f>#REF!</f>
        <v>#REF!</v>
      </c>
    </row>
    <row r="52" spans="2:4" s="37" customFormat="1" x14ac:dyDescent="0.25">
      <c r="B52" s="100" t="s">
        <v>40</v>
      </c>
      <c r="C52" s="101"/>
      <c r="D52" s="69" t="e">
        <f>#REF!</f>
        <v>#REF!</v>
      </c>
    </row>
    <row r="53" spans="2:4" s="37" customFormat="1" x14ac:dyDescent="0.25">
      <c r="D53" s="65"/>
    </row>
    <row r="54" spans="2:4" s="37" customFormat="1" x14ac:dyDescent="0.25">
      <c r="D54" s="65"/>
    </row>
    <row r="55" spans="2:4" x14ac:dyDescent="0.25">
      <c r="D55" s="65"/>
    </row>
  </sheetData>
  <mergeCells count="11">
    <mergeCell ref="B52:C52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Draft</vt:lpstr>
      <vt:lpstr>High Risk</vt:lpstr>
      <vt:lpstr>Medium Risk</vt:lpstr>
      <vt:lpstr>Low Risk</vt:lpstr>
      <vt:lpstr>AVG + Grid</vt:lpstr>
      <vt:lpstr>Grid Only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setiawan</dc:creator>
  <cp:lastModifiedBy>garut pkh</cp:lastModifiedBy>
  <cp:lastPrinted>2024-08-20T09:24:59Z</cp:lastPrinted>
  <dcterms:created xsi:type="dcterms:W3CDTF">2023-08-22T14:28:15Z</dcterms:created>
  <dcterms:modified xsi:type="dcterms:W3CDTF">2025-07-08T13:58:12Z</dcterms:modified>
</cp:coreProperties>
</file>